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1"/>
  </bookViews>
  <sheets>
    <sheet name="Додаток 2" sheetId="1" r:id="rId1"/>
    <sheet name="Додаток 3" sheetId="2" r:id="rId2"/>
  </sheets>
  <definedNames>
    <definedName name="_xlnm.Print_Titles" localSheetId="0">'Додаток 2'!$12:$12</definedName>
    <definedName name="_xlnm.Print_Titles" localSheetId="1">'Додаток 3'!$13:$13</definedName>
    <definedName name="_xlnm.Print_Area" localSheetId="0">'Додаток 2'!$A$1:$M$139</definedName>
    <definedName name="_xlnm.Print_Area" localSheetId="1">'Додаток 3'!$A$1:$M$194</definedName>
  </definedNames>
  <calcPr fullCalcOnLoad="1"/>
</workbook>
</file>

<file path=xl/sharedStrings.xml><?xml version="1.0" encoding="utf-8"?>
<sst xmlns="http://schemas.openxmlformats.org/spreadsheetml/2006/main" count="640" uniqueCount="324">
  <si>
    <t>070808</t>
  </si>
  <si>
    <t>Допомога дітям-сиротам та дітям, позбавленим батьківського піклування, яким виповнюється 18 років</t>
  </si>
  <si>
    <t>250326</t>
  </si>
  <si>
    <t>091207</t>
  </si>
  <si>
    <t>Додаток  2</t>
  </si>
  <si>
    <t xml:space="preserve">Видатки загального фонду </t>
  </si>
  <si>
    <t>Видатки спеціального фонду</t>
  </si>
  <si>
    <t>Разом</t>
  </si>
  <si>
    <t>Всього</t>
  </si>
  <si>
    <t>з них:</t>
  </si>
  <si>
    <t>Державне управління</t>
  </si>
  <si>
    <t>Органи місцевого самоврядування</t>
  </si>
  <si>
    <t>Освіта</t>
  </si>
  <si>
    <t>Охорона здоров’я</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</si>
  <si>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</si>
  <si>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</si>
  <si>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</si>
  <si>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</si>
  <si>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</si>
  <si>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</si>
  <si>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</si>
  <si>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</si>
  <si>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</si>
  <si>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Капітальні вкладення</t>
  </si>
  <si>
    <t>Транспорт, дорожнє господарство, зв’язок,  телекомунікації та інформатика</t>
  </si>
  <si>
    <t>Резервний фонд</t>
  </si>
  <si>
    <t>Разом видатків</t>
  </si>
  <si>
    <t>РАЗОМ</t>
  </si>
  <si>
    <t>за головними розпорядниками коштів</t>
  </si>
  <si>
    <t>Виконавчий комітет міської ради</t>
  </si>
  <si>
    <t xml:space="preserve">Органи місцевого самоврядування  </t>
  </si>
  <si>
    <t>Дошкільні заклади освіти</t>
  </si>
  <si>
    <t>Загальноосвітні школи, ліцеї, гімназії, колегіуми</t>
  </si>
  <si>
    <t>Загальноосвітні школи-інтернати</t>
  </si>
  <si>
    <t xml:space="preserve">Дитячі будинки </t>
  </si>
  <si>
    <t>Позашкільні заклади освіти, заходи із позашкільної роботи з дітьми</t>
  </si>
  <si>
    <t>Методична робота, інші заходи по освіті</t>
  </si>
  <si>
    <t>Служби технічного нагляду за будівництвом і капітальним ремонтом</t>
  </si>
  <si>
    <t>Централізовані бухгалтерії</t>
  </si>
  <si>
    <t xml:space="preserve">Управління охорони здоров’я </t>
  </si>
  <si>
    <t>Охорона здоров'я</t>
  </si>
  <si>
    <t>Пологові будинки</t>
  </si>
  <si>
    <t>Станції швидкої та невідкладної медичної допомоги</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</si>
  <si>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</si>
  <si>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</si>
  <si>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</si>
  <si>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</si>
  <si>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</si>
  <si>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</si>
  <si>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Дотація Ленінському району</t>
  </si>
  <si>
    <t>250329</t>
  </si>
  <si>
    <t>Всього видатків</t>
  </si>
  <si>
    <t>Контроль по 0111(аппарат)</t>
  </si>
  <si>
    <t>освіта</t>
  </si>
  <si>
    <t>здрав</t>
  </si>
  <si>
    <t>090</t>
  </si>
  <si>
    <t>110</t>
  </si>
  <si>
    <t>130</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</si>
  <si>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</si>
  <si>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</si>
  <si>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</si>
  <si>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</si>
  <si>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</si>
  <si>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</si>
  <si>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</si>
  <si>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</si>
  <si>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</si>
  <si>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</si>
  <si>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</si>
  <si>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</si>
  <si>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</si>
  <si>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</si>
  <si>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</si>
  <si>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</si>
  <si>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</si>
  <si>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</si>
  <si>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</si>
  <si>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</si>
  <si>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170602</t>
  </si>
  <si>
    <t>170703</t>
  </si>
  <si>
    <t>240000</t>
  </si>
  <si>
    <t>Державні цільові фонди</t>
  </si>
  <si>
    <t>210000</t>
  </si>
  <si>
    <t>Попередження та ліквідація надзвичайних ситуацій та наслідків стихійного лиха</t>
  </si>
  <si>
    <t>250000</t>
  </si>
  <si>
    <t>250102</t>
  </si>
  <si>
    <t>250404</t>
  </si>
  <si>
    <t>010000</t>
  </si>
  <si>
    <t>130107</t>
  </si>
  <si>
    <t>070101</t>
  </si>
  <si>
    <t>070201</t>
  </si>
  <si>
    <t>070301</t>
  </si>
  <si>
    <t>070303</t>
  </si>
  <si>
    <t>070304</t>
  </si>
  <si>
    <t>070401</t>
  </si>
  <si>
    <t>070803</t>
  </si>
  <si>
    <t>070804</t>
  </si>
  <si>
    <t>080101</t>
  </si>
  <si>
    <t>080203</t>
  </si>
  <si>
    <t>080209</t>
  </si>
  <si>
    <t>080300</t>
  </si>
  <si>
    <t>080500</t>
  </si>
  <si>
    <t>110103</t>
  </si>
  <si>
    <t>110201</t>
  </si>
  <si>
    <t>110202</t>
  </si>
  <si>
    <t>110204</t>
  </si>
  <si>
    <t>110502</t>
  </si>
  <si>
    <t>110205</t>
  </si>
  <si>
    <t>130102</t>
  </si>
  <si>
    <t>170102</t>
  </si>
  <si>
    <t>120</t>
  </si>
  <si>
    <t>070802</t>
  </si>
  <si>
    <t>Відділ фізичної культури та спорту</t>
  </si>
  <si>
    <t xml:space="preserve">Управління капітального будівництва </t>
  </si>
  <si>
    <t xml:space="preserve">Видатки,  не віднесені до основних груп </t>
  </si>
  <si>
    <t>170</t>
  </si>
  <si>
    <t>210</t>
  </si>
  <si>
    <t>240</t>
  </si>
  <si>
    <t>100</t>
  </si>
  <si>
    <t>Інші видатки на соціальний захист населення</t>
  </si>
  <si>
    <t>090416</t>
  </si>
  <si>
    <t>Інші видатки на соціальний захист ветеранів війни та праці</t>
  </si>
  <si>
    <t>100103</t>
  </si>
  <si>
    <t>Дотація житлово-комунальному господарству</t>
  </si>
  <si>
    <t>120201</t>
  </si>
  <si>
    <t>Періодичні видання (газети та журнали)</t>
  </si>
  <si>
    <t>120400</t>
  </si>
  <si>
    <t>Інші засоби масової інформації</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</si>
  <si>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</si>
  <si>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</si>
  <si>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</si>
  <si>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</si>
  <si>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</si>
  <si>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Субвенція</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</si>
  <si>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</si>
  <si>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</si>
  <si>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</si>
  <si>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</si>
  <si>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</si>
  <si>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</si>
  <si>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</si>
  <si>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</si>
  <si>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Разом Додаток 3</t>
  </si>
  <si>
    <t>Разом Додаток 2</t>
  </si>
  <si>
    <t>180000</t>
  </si>
  <si>
    <t>1 итог</t>
  </si>
  <si>
    <t>2 итог</t>
  </si>
  <si>
    <t>Разница</t>
  </si>
  <si>
    <t>разница</t>
  </si>
  <si>
    <t>250328</t>
  </si>
  <si>
    <t>250330</t>
  </si>
  <si>
    <t>180409</t>
  </si>
  <si>
    <t>Внески органів місцевого самоврядування у статутні фонди суб"єктів підприємницької діяльності</t>
  </si>
  <si>
    <t>Дотація Кровському району</t>
  </si>
  <si>
    <t xml:space="preserve">Лікарні </t>
  </si>
  <si>
    <t>Поліклініки і амбулаторії (крім спеціалізованих поліклінік та загальних і спеціалізованих  стоматологічних поліклінік)</t>
  </si>
  <si>
    <t xml:space="preserve">Загальні і спеціалізовані стоматологічні поліклініки </t>
  </si>
  <si>
    <t>Утримання центрів соціальних служб для сім"ї, дітей та молоді</t>
  </si>
  <si>
    <t>Програми і заходи центрів соціальних служб для сім"ї, дітей та молоді</t>
  </si>
  <si>
    <t>070202</t>
  </si>
  <si>
    <t>Вечiрнi (змiннi) школи</t>
  </si>
  <si>
    <t>апарат</t>
  </si>
  <si>
    <t>дод 3</t>
  </si>
  <si>
    <t>дод2</t>
  </si>
  <si>
    <t>Місцева міліція</t>
  </si>
  <si>
    <t>Дотація</t>
  </si>
  <si>
    <t>Музеї і  виставки</t>
  </si>
  <si>
    <t>180</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</si>
  <si>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</si>
  <si>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</si>
  <si>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</si>
  <si>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</si>
  <si>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</si>
  <si>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</si>
  <si>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Трансферти районним у місті бюджетам за рахунок субвенцій з державного бюджету</t>
  </si>
  <si>
    <t>Кіровському району</t>
  </si>
  <si>
    <t>Ленінському району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</si>
  <si>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у тому числі:</t>
  </si>
  <si>
    <t xml:space="preserve">Компенсаційні виплати на пільговий проїзд автомобільним транспортом окремим категоріям громадян </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</si>
  <si>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</si>
  <si>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</si>
  <si>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 </t>
  </si>
  <si>
    <t>дод 2</t>
  </si>
  <si>
    <t xml:space="preserve">                               разница</t>
  </si>
  <si>
    <t>до2 с/з</t>
  </si>
  <si>
    <t>90412</t>
  </si>
  <si>
    <t>90416</t>
  </si>
  <si>
    <t>91209</t>
  </si>
  <si>
    <t>91000</t>
  </si>
  <si>
    <t>Інші послуги, пов'язані з економічною діяльністю</t>
  </si>
  <si>
    <t>2</t>
  </si>
  <si>
    <t>Служба у справах дітей</t>
  </si>
  <si>
    <t>Інші програми соціального захисту дітей</t>
  </si>
  <si>
    <t xml:space="preserve"> Додаток  3</t>
  </si>
  <si>
    <t>Управління земельних відносин та охорони навколишнього природного середовища</t>
  </si>
  <si>
    <t>Внески органів місцевого самоврядування у статутні фонди суб'єктів підприємницької діяльності</t>
  </si>
  <si>
    <t>Комбінати комунальних підприємств та інші підприємства житлово - комунального господарства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</si>
  <si>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у тому числі: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</si>
  <si>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у тому числі:</t>
  </si>
  <si>
    <t>у тому числі за рахунок субвенції з державного бюджету</t>
  </si>
  <si>
    <t>Компенсаційні виплати за пільговий проїзд окремих категорій громадян на залізничному транспорті (за рахунок субвенції з державного бюджету)</t>
  </si>
  <si>
    <t>Компенсаційні виплати на пільговий проїзд електротранспортом окремим категоріям громадян (за рахунок субвенції з державного бюджету)</t>
  </si>
  <si>
    <t xml:space="preserve">Управління містобудування та архітектури </t>
  </si>
  <si>
    <t>150101+150122</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</si>
  <si>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</si>
  <si>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</si>
  <si>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070806</t>
  </si>
  <si>
    <t>Психолого-медико педагогічна консультація</t>
  </si>
  <si>
    <t>Підтримка малого і середнього підприємництва</t>
  </si>
  <si>
    <t>120100</t>
  </si>
  <si>
    <t>Телебачення і радіомовлення</t>
  </si>
  <si>
    <t>081002</t>
  </si>
  <si>
    <t>Інші заходи по охороні здоров'я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</si>
  <si>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тому числі: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</si>
  <si>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</si>
  <si>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</si>
  <si>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</si>
  <si>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t>д.2</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</si>
  <si>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</si>
  <si>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 xml:space="preserve"> (за рахунок субвенції з державного бюджету)</t>
    </r>
  </si>
  <si>
    <t>250313</t>
  </si>
  <si>
    <t>Додаткова дотація з державного бюджету місцевим бюджетам на вирівнювання фінансової забезпеченості</t>
  </si>
  <si>
    <t>90000</t>
  </si>
  <si>
    <t xml:space="preserve">Код  тимчасової класифікації видатків та кредитування місцевих бюджетів </t>
  </si>
  <si>
    <t>Найменування коду тимчасової класифікації видатків та кредитування місцевих бюджетів</t>
  </si>
  <si>
    <t>споживання</t>
  </si>
  <si>
    <t>розвитку</t>
  </si>
  <si>
    <t xml:space="preserve"> бюджет розвитку </t>
  </si>
  <si>
    <t>13=3+6</t>
  </si>
  <si>
    <t>(.грн.)</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</si>
  <si>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</si>
  <si>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</si>
  <si>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</si>
  <si>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</si>
  <si>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бюджет розвитку</t>
  </si>
  <si>
    <t>капітальні видатки за рахунок коштів, що передаються із загального фонду до бюджету розвитку (спеціального фонду)</t>
  </si>
  <si>
    <t>(грн.)</t>
  </si>
  <si>
    <t xml:space="preserve"> капітальни відатки за рахунок коштів, що передаються із загального фонду до бюджету розвитку (спеціального фонду)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</si>
  <si>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у тому числі:</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</si>
  <si>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</si>
  <si>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</si>
  <si>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100102</t>
  </si>
  <si>
    <t>Видатки на проведення робіт, пов'язаних з будівництвом, реконструкцією, ремонтом та утриманням автомобільних доріг</t>
  </si>
  <si>
    <t>с. Нове</t>
  </si>
  <si>
    <t>091107</t>
  </si>
  <si>
    <t>Соціальні програми і заходи державних органів у справах сім"ї</t>
  </si>
  <si>
    <t>150201</t>
  </si>
  <si>
    <t>Транспорт і дорожнє господарство</t>
  </si>
  <si>
    <t>Видатки на проведення робіт, пов`язаних з будiвництвом, реконструкцiєю, ремонтом i утриманням автомобiльних дорiг</t>
  </si>
  <si>
    <t xml:space="preserve">Видатки, не вiднесенi до основних груп </t>
  </si>
  <si>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r>
    <r>
      <rPr>
        <i/>
        <sz val="10"/>
        <rFont val="Times New Roman"/>
        <family val="1"/>
      </rPr>
      <t xml:space="preserve"> (за рахунок субвенції з державного бюджету)</t>
    </r>
  </si>
  <si>
    <t>160101</t>
  </si>
  <si>
    <t>Землеустрій</t>
  </si>
  <si>
    <t>160000</t>
  </si>
  <si>
    <t>Сільське і лісове господарство, рибне господарство та мисливство</t>
  </si>
  <si>
    <t xml:space="preserve">за тимчасовою класифікацією видатків та кредитування місцевих бюджетів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</si>
  <si>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 у тому числі:</t>
  </si>
  <si>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r>
    <r>
      <rPr>
        <i/>
        <sz val="10"/>
        <rFont val="Times New Roman"/>
        <family val="1"/>
      </rPr>
      <t xml:space="preserve"> (за рахунок субвенції з державного бюджету)</t>
    </r>
  </si>
  <si>
    <r>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r>
    <r>
      <rPr>
        <i/>
        <sz val="10"/>
        <rFont val="Times New Roman"/>
        <family val="1"/>
      </rPr>
      <t xml:space="preserve"> (за рахунок субвенції з державного бюджету)</t>
    </r>
  </si>
  <si>
    <r>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в зв’язку із закінченням строку повноважень </t>
    </r>
    <r>
      <rPr>
        <i/>
        <sz val="10"/>
        <rFont val="Times New Roman"/>
        <family val="1"/>
      </rPr>
      <t>(за рахунок субвенції з державного бюджету)</t>
    </r>
  </si>
  <si>
    <t>Збереження, розвиток, реконструкція та реставрація пам"яток історії та культури</t>
  </si>
  <si>
    <t>Фінансовий відділ Ленінської районної у місті ради</t>
  </si>
  <si>
    <t>Фінансовий відділ Кіровської районної у місті ради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</si>
  <si>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</si>
  <si>
    <t>150202</t>
  </si>
  <si>
    <t xml:space="preserve">Розробка схем та проектних рішень масового застосування </t>
  </si>
  <si>
    <t xml:space="preserve">Видатки міського бюджету на 2012 рік </t>
  </si>
  <si>
    <t xml:space="preserve">Розподіл видатків міського бюджету на 2012 рік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</si>
  <si>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</si>
  <si>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</si>
  <si>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</si>
  <si>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</si>
  <si>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</si>
  <si>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</si>
  <si>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</si>
  <si>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</si>
  <si>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</si>
  <si>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</si>
  <si>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</si>
  <si>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</si>
  <si>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</si>
  <si>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</si>
  <si>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</si>
  <si>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</si>
  <si>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</si>
  <si>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</si>
  <si>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</si>
  <si>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</si>
  <si>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</si>
  <si>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</si>
  <si>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</si>
  <si>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</si>
  <si>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Вищі заклади освіти І та ІІ рівнів акредитації</t>
  </si>
  <si>
    <t>за рахунок субвенції з державного бюджету</t>
  </si>
  <si>
    <t xml:space="preserve">Головне управління житлово-комунального господарства </t>
  </si>
  <si>
    <t>100201</t>
  </si>
  <si>
    <t>Теплові мережі</t>
  </si>
  <si>
    <t>Видатки на проведення робіт, пов'язаних з будівництвом, реконструкцією, ремонтом та утриманням автомобільних доріг, з них:</t>
  </si>
  <si>
    <t>Катальний ремонт житлового фонду місцевих органів влади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</si>
  <si>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</si>
  <si>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</si>
  <si>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</si>
  <si>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</si>
  <si>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</si>
  <si>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</si>
  <si>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 банком проекту "Вдосконалення системи соціальної допомоги"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</si>
  <si>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</si>
  <si>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у тому числі:</t>
  </si>
  <si>
    <t>090700</t>
  </si>
  <si>
    <t>Утримання закладів, що надають соціальні послуги дітям, які опинились в складних життєвих обставинах</t>
  </si>
  <si>
    <t>091206</t>
  </si>
  <si>
    <t xml:space="preserve">Центр соціальної реабілітації дітей-інвалідів  </t>
  </si>
  <si>
    <t>Інші видатки, з них:</t>
  </si>
  <si>
    <t>за рахунок субвенції з державного бюджету на фінасування комплексних пілотних проектів з реформування системи надання адміністративних послуг</t>
  </si>
  <si>
    <t>Дотація вирівнювання</t>
  </si>
  <si>
    <t>Дотація  вирівнювання</t>
  </si>
  <si>
    <t>Заступник міського голови</t>
  </si>
  <si>
    <t>І.Василенко</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</si>
  <si>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субвеції з обласного бюджету)</t>
    </r>
  </si>
  <si>
    <r>
      <t>Утримання закладів, що надають соціальні послуги дітям, які опинились в складних життєвих обставинах</t>
    </r>
    <r>
      <rPr>
        <i/>
        <sz val="10"/>
        <rFont val="Times New Roman"/>
        <family val="1"/>
      </rPr>
      <t xml:space="preserve"> (за рахунок субвенції з обласного бюджету)</t>
    </r>
  </si>
  <si>
    <t>Спеціальні загальноосвітні школи-інтернати, школи та інші заклади освіти для дітей з вадами у фізичному та розумовому розвитку</t>
  </si>
  <si>
    <t>Проведення навчально-тренувальних зборів і змагань</t>
  </si>
  <si>
    <t>від 29 грудня 2011  року № 1134</t>
  </si>
  <si>
    <t>від 29 грудня 2011 року № 1134</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</si>
</sst>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27">
    <font>
      <sz val="10"/>
      <name val="Arial Cyr"/>
      <family val="0"/>
    </font>
    <font>
      <sz val="10"/>
      <name val="Times New Roman Cyr"/>
      <family val="1"/>
    </font>
    <font>
      <sz val="10"/>
      <name val="Times New Roman"/>
      <family val="1"/>
    </font>
    <font>
      <b/>
      <sz val="12"/>
      <name val="Times New Roman"/>
      <family val="1"/>
    </font>
    <font>
      <sz val="12"/>
      <name val="Times New Roman"/>
      <family val="1"/>
    </font>
    <font>
      <sz val="8"/>
      <name val="Times New Roman"/>
      <family val="1"/>
    </font>
    <font>
      <sz val="9"/>
      <name val="Times New Roman"/>
      <family val="1"/>
    </font>
    <font>
      <b/>
      <sz val="10"/>
      <name val="Times New Roman"/>
      <family val="1"/>
    </font>
    <font>
      <b/>
      <sz val="9"/>
      <name val="Times New Roman"/>
      <family val="1"/>
    </font>
    <font>
      <b/>
      <sz val="8"/>
      <name val="Times New Roman"/>
      <family val="1"/>
    </font>
    <font>
      <i/>
      <sz val="10"/>
      <name val="Times New Roman"/>
      <family val="1"/>
    </font>
    <font>
      <b/>
      <i/>
      <sz val="10"/>
      <name val="Times New Roman"/>
      <family val="1"/>
    </font>
    <font>
      <sz val="13"/>
      <name val="Times New Roman"/>
      <family val="1"/>
    </font>
    <font>
      <i/>
      <sz val="12"/>
      <name val="Times New Roman"/>
      <family val="1"/>
    </font>
    <font>
      <b/>
      <sz val="11"/>
      <name val="Times New Roman"/>
      <family val="1"/>
    </font>
    <font>
      <sz val="11"/>
      <name val="Times New Roman"/>
      <family val="1"/>
    </font>
    <font>
      <b/>
      <i/>
      <sz val="12"/>
      <name val="Times New Roman"/>
      <family val="1"/>
    </font>
    <font>
      <b/>
      <sz val="14"/>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0"/>
      <name val="Helv"/>
      <family val="0"/>
    </font>
    <font>
      <sz val="10"/>
      <color indexed="16"/>
      <name val="Times New Roman"/>
      <family val="1"/>
    </font>
    <font>
      <sz val="14"/>
      <name val="Times New Roman Cyr"/>
      <family val="1"/>
    </font>
    <font>
      <sz val="14"/>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thin"/>
    </border>
    <border>
      <left style="thin"/>
      <right style="medium"/>
      <top style="medium"/>
      <bottom style="medium"/>
    </border>
    <border>
      <left style="thin"/>
      <right>
        <color indexed="63"/>
      </right>
      <top style="thin"/>
      <bottom style="medium"/>
    </border>
    <border>
      <left style="thin"/>
      <right>
        <color indexed="63"/>
      </right>
      <top style="thin"/>
      <bottom style="thin"/>
    </border>
    <border>
      <left style="thin"/>
      <right style="thin"/>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style="medium"/>
      <bottom style="medium"/>
    </border>
    <border>
      <left>
        <color indexed="63"/>
      </left>
      <right>
        <color indexed="63"/>
      </right>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
      <left style="thin"/>
      <right style="thin"/>
      <top>
        <color indexed="63"/>
      </top>
      <bottom style="medium"/>
    </border>
  </borders>
  <cellStyleXfs count="22">
    <xf numFmtId="0" fontId="2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46">
    <xf numFmtId="0" fontId="0" fillId="0" borderId="0" xfId="0" applyAlignment="1">
      <alignment/>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wrapText="1"/>
    </xf>
    <xf numFmtId="180" fontId="7" fillId="0" borderId="0" xfId="0" applyNumberFormat="1" applyFont="1" applyBorder="1" applyAlignment="1">
      <alignment horizontal="center" vertical="center" wrapText="1"/>
    </xf>
    <xf numFmtId="182"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181" fontId="9" fillId="0" borderId="0" xfId="21" applyNumberFormat="1" applyFont="1" applyBorder="1" applyAlignment="1">
      <alignment horizontal="center" vertical="center" wrapText="1"/>
    </xf>
    <xf numFmtId="182" fontId="8" fillId="0" borderId="0" xfId="0" applyNumberFormat="1" applyFont="1" applyBorder="1" applyAlignment="1">
      <alignment horizontal="right" vertical="center" wrapText="1"/>
    </xf>
    <xf numFmtId="0" fontId="8" fillId="0" borderId="0" xfId="0" applyFont="1" applyAlignment="1">
      <alignment vertical="center" wrapText="1"/>
    </xf>
    <xf numFmtId="49" fontId="7" fillId="0" borderId="0" xfId="0" applyNumberFormat="1" applyFont="1" applyBorder="1" applyAlignment="1">
      <alignment vertical="center" wrapText="1"/>
    </xf>
    <xf numFmtId="49" fontId="7" fillId="0" borderId="0" xfId="0" applyNumberFormat="1" applyFont="1" applyAlignment="1">
      <alignment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49" fontId="7" fillId="0" borderId="1" xfId="0" applyNumberFormat="1" applyFont="1" applyBorder="1" applyAlignment="1">
      <alignment horizontal="justify" vertical="center" wrapText="1"/>
    </xf>
    <xf numFmtId="49" fontId="2" fillId="0" borderId="1" xfId="0" applyNumberFormat="1"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8" fillId="0" borderId="0" xfId="0" applyFont="1" applyBorder="1" applyAlignment="1">
      <alignment vertical="center" wrapText="1"/>
    </xf>
    <xf numFmtId="182" fontId="3" fillId="0" borderId="1" xfId="0" applyNumberFormat="1" applyFont="1" applyBorder="1" applyAlignment="1">
      <alignment horizontal="center" vertical="center" wrapText="1"/>
    </xf>
    <xf numFmtId="180" fontId="7" fillId="0" borderId="0" xfId="0" applyNumberFormat="1" applyFont="1" applyAlignment="1">
      <alignment vertical="center" wrapText="1"/>
    </xf>
    <xf numFmtId="0" fontId="7" fillId="0" borderId="0" xfId="0" applyFont="1" applyAlignment="1">
      <alignment vertical="center" wrapText="1"/>
    </xf>
    <xf numFmtId="0" fontId="7"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80" fontId="2" fillId="0" borderId="0" xfId="0" applyNumberFormat="1" applyFont="1" applyAlignment="1">
      <alignment vertical="center" wrapText="1"/>
    </xf>
    <xf numFmtId="0" fontId="2" fillId="0" borderId="1" xfId="0" applyFont="1" applyBorder="1" applyAlignment="1">
      <alignment horizontal="justify" vertical="center" wrapText="1"/>
    </xf>
    <xf numFmtId="0" fontId="10" fillId="0" borderId="0" xfId="0" applyFont="1" applyAlignment="1">
      <alignment vertical="center" wrapText="1"/>
    </xf>
    <xf numFmtId="0" fontId="2" fillId="0" borderId="1" xfId="0" applyFont="1" applyBorder="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1" xfId="0" applyNumberFormat="1" applyFont="1" applyFill="1" applyBorder="1" applyAlignment="1">
      <alignment horizontal="justify" vertical="top" wrapText="1" readingOrder="1"/>
    </xf>
    <xf numFmtId="0" fontId="2" fillId="0" borderId="1" xfId="0" applyFont="1" applyFill="1" applyBorder="1" applyAlignment="1">
      <alignment horizontal="justify" vertical="top" wrapText="1"/>
    </xf>
    <xf numFmtId="0" fontId="2" fillId="2" borderId="2" xfId="0" applyNumberFormat="1" applyFont="1" applyFill="1" applyBorder="1" applyAlignment="1">
      <alignment horizontal="justify" vertical="top" wrapText="1"/>
    </xf>
    <xf numFmtId="49" fontId="7"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10" fillId="0" borderId="1" xfId="0" applyNumberFormat="1" applyFont="1" applyFill="1" applyBorder="1" applyAlignment="1" applyProtection="1">
      <alignment horizontal="justify" vertical="top" wrapText="1"/>
      <protection locked="0"/>
    </xf>
    <xf numFmtId="182" fontId="2" fillId="0" borderId="0" xfId="0" applyNumberFormat="1" applyFont="1" applyAlignment="1">
      <alignment vertical="center" wrapText="1"/>
    </xf>
    <xf numFmtId="0" fontId="2" fillId="0" borderId="0" xfId="0" applyFont="1" applyAlignment="1">
      <alignment horizontal="left" vertical="center" wrapText="1"/>
    </xf>
    <xf numFmtId="49" fontId="3"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0" fontId="2" fillId="2" borderId="1" xfId="0" applyNumberFormat="1" applyFont="1" applyFill="1" applyBorder="1" applyAlignment="1">
      <alignment horizontal="justify" vertical="top" wrapText="1"/>
    </xf>
    <xf numFmtId="49" fontId="7" fillId="0" borderId="1" xfId="0" applyNumberFormat="1" applyFont="1" applyFill="1" applyBorder="1" applyAlignment="1">
      <alignment horizontal="justify" vertical="top" wrapText="1"/>
    </xf>
    <xf numFmtId="49" fontId="2" fillId="0" borderId="1" xfId="0" applyNumberFormat="1" applyFont="1" applyFill="1" applyBorder="1" applyAlignment="1">
      <alignment horizontal="justify"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6"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textRotation="255" wrapText="1"/>
    </xf>
    <xf numFmtId="180" fontId="7" fillId="0" borderId="0" xfId="0" applyNumberFormat="1" applyFont="1" applyBorder="1" applyAlignment="1">
      <alignment vertical="center" wrapText="1"/>
    </xf>
    <xf numFmtId="0" fontId="7" fillId="0" borderId="0" xfId="0" applyFont="1" applyBorder="1" applyAlignment="1">
      <alignment vertical="center" wrapText="1"/>
    </xf>
    <xf numFmtId="180" fontId="2" fillId="0" borderId="0" xfId="0" applyNumberFormat="1" applyFont="1" applyBorder="1" applyAlignment="1">
      <alignment vertical="center" wrapText="1"/>
    </xf>
    <xf numFmtId="180" fontId="11" fillId="0" borderId="0" xfId="0" applyNumberFormat="1" applyFont="1" applyBorder="1" applyAlignment="1">
      <alignment vertical="center" wrapText="1"/>
    </xf>
    <xf numFmtId="0" fontId="10" fillId="0" borderId="0" xfId="0" applyFont="1" applyBorder="1" applyAlignment="1">
      <alignment vertical="center" wrapText="1"/>
    </xf>
    <xf numFmtId="49" fontId="7" fillId="0" borderId="6" xfId="0" applyNumberFormat="1" applyFont="1" applyBorder="1" applyAlignment="1">
      <alignment horizontal="justify" vertical="center" wrapText="1"/>
    </xf>
    <xf numFmtId="49" fontId="14" fillId="0" borderId="6" xfId="0" applyNumberFormat="1" applyFont="1" applyFill="1" applyBorder="1" applyAlignment="1" applyProtection="1">
      <alignment horizontal="justify" vertical="top" wrapText="1"/>
      <protection locked="0"/>
    </xf>
    <xf numFmtId="0" fontId="2" fillId="0" borderId="1" xfId="0" applyFont="1" applyFill="1" applyBorder="1" applyAlignment="1">
      <alignment horizontal="justify" vertical="top" wrapText="1"/>
    </xf>
    <xf numFmtId="49" fontId="2" fillId="0" borderId="7" xfId="0" applyNumberFormat="1" applyFont="1" applyFill="1" applyBorder="1" applyAlignment="1">
      <alignment horizontal="justify" vertical="top" wrapText="1"/>
    </xf>
    <xf numFmtId="49" fontId="14" fillId="2" borderId="6" xfId="0" applyNumberFormat="1" applyFont="1" applyFill="1" applyBorder="1" applyAlignment="1" applyProtection="1">
      <alignment horizontal="justify" vertical="top" wrapText="1"/>
      <protection locked="0"/>
    </xf>
    <xf numFmtId="49" fontId="2" fillId="2" borderId="7" xfId="0" applyNumberFormat="1" applyFont="1" applyFill="1" applyBorder="1" applyAlignment="1" applyProtection="1">
      <alignment horizontal="justify" vertical="top" wrapText="1"/>
      <protection locked="0"/>
    </xf>
    <xf numFmtId="49" fontId="2" fillId="0" borderId="0" xfId="0" applyNumberFormat="1" applyFont="1" applyAlignment="1">
      <alignment horizontal="right" vertical="center" wrapText="1"/>
    </xf>
    <xf numFmtId="0" fontId="4" fillId="0" borderId="0" xfId="0" applyFont="1" applyAlignment="1">
      <alignment vertical="center" wrapText="1"/>
    </xf>
    <xf numFmtId="182" fontId="3" fillId="0" borderId="0" xfId="0" applyNumberFormat="1" applyFont="1" applyAlignment="1">
      <alignment vertical="center" wrapText="1"/>
    </xf>
    <xf numFmtId="0" fontId="4" fillId="0" borderId="0" xfId="0" applyFont="1" applyBorder="1" applyAlignment="1">
      <alignment vertical="center" wrapText="1"/>
    </xf>
    <xf numFmtId="0" fontId="2" fillId="0" borderId="8" xfId="0" applyFont="1" applyBorder="1" applyAlignment="1">
      <alignment vertical="center" wrapText="1"/>
    </xf>
    <xf numFmtId="0" fontId="3" fillId="0" borderId="0" xfId="0" applyFont="1" applyAlignment="1">
      <alignment vertical="center" wrapText="1"/>
    </xf>
    <xf numFmtId="0" fontId="2" fillId="0" borderId="9" xfId="0" applyFont="1" applyBorder="1" applyAlignment="1">
      <alignment vertical="center" wrapText="1"/>
    </xf>
    <xf numFmtId="49" fontId="2" fillId="0" borderId="10" xfId="0" applyNumberFormat="1" applyFont="1" applyBorder="1" applyAlignment="1">
      <alignment vertical="center" wrapText="1"/>
    </xf>
    <xf numFmtId="182" fontId="2" fillId="0" borderId="10" xfId="0" applyNumberFormat="1" applyFont="1" applyBorder="1" applyAlignment="1">
      <alignment vertical="center" wrapText="1"/>
    </xf>
    <xf numFmtId="182" fontId="2" fillId="0" borderId="11" xfId="0" applyNumberFormat="1" applyFont="1" applyBorder="1" applyAlignment="1">
      <alignment vertical="center" wrapText="1"/>
    </xf>
    <xf numFmtId="182" fontId="2" fillId="0" borderId="12" xfId="0" applyNumberFormat="1" applyFont="1" applyBorder="1" applyAlignment="1">
      <alignment vertical="center" wrapText="1"/>
    </xf>
    <xf numFmtId="182" fontId="2" fillId="0" borderId="0" xfId="0" applyNumberFormat="1" applyFont="1" applyBorder="1" applyAlignment="1">
      <alignment vertical="center" wrapText="1"/>
    </xf>
    <xf numFmtId="180" fontId="2" fillId="0" borderId="10" xfId="0" applyNumberFormat="1" applyFont="1" applyBorder="1" applyAlignment="1">
      <alignment vertical="center" wrapText="1"/>
    </xf>
    <xf numFmtId="0" fontId="2" fillId="0" borderId="11" xfId="0" applyFont="1" applyBorder="1" applyAlignment="1">
      <alignment vertical="center" wrapText="1"/>
    </xf>
    <xf numFmtId="49" fontId="2" fillId="0" borderId="12" xfId="0" applyNumberFormat="1"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49" fontId="2" fillId="0" borderId="0"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0" xfId="0" applyNumberFormat="1" applyFont="1" applyAlignment="1">
      <alignment vertical="center" wrapText="1"/>
    </xf>
    <xf numFmtId="180" fontId="2" fillId="0" borderId="12" xfId="0" applyNumberFormat="1" applyFont="1" applyBorder="1" applyAlignment="1">
      <alignment vertical="center" wrapText="1"/>
    </xf>
    <xf numFmtId="49" fontId="7" fillId="0" borderId="0" xfId="0" applyNumberFormat="1" applyFont="1" applyBorder="1" applyAlignment="1">
      <alignment horizontal="right" vertical="center" wrapText="1"/>
    </xf>
    <xf numFmtId="49" fontId="7" fillId="0" borderId="0" xfId="0" applyNumberFormat="1" applyFont="1" applyAlignment="1">
      <alignment horizontal="right" vertical="center" wrapText="1"/>
    </xf>
    <xf numFmtId="0" fontId="2" fillId="0" borderId="1" xfId="0" applyFont="1" applyBorder="1" applyAlignment="1">
      <alignment horizontal="center" vertical="center" wrapText="1"/>
    </xf>
    <xf numFmtId="180" fontId="7" fillId="0" borderId="0" xfId="0" applyNumberFormat="1" applyFont="1" applyFill="1" applyBorder="1" applyAlignment="1">
      <alignment vertical="center" wrapText="1"/>
    </xf>
    <xf numFmtId="49" fontId="2" fillId="0" borderId="1" xfId="0" applyNumberFormat="1" applyFont="1" applyBorder="1" applyAlignment="1">
      <alignment horizontal="justify" vertical="top" wrapText="1"/>
    </xf>
    <xf numFmtId="49" fontId="2"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7" fillId="0" borderId="8" xfId="0" applyNumberFormat="1" applyFont="1" applyBorder="1" applyAlignment="1">
      <alignment horizontal="left" vertical="center" wrapText="1"/>
    </xf>
    <xf numFmtId="49" fontId="17"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2" fillId="0" borderId="1" xfId="0" applyFont="1" applyBorder="1" applyAlignment="1">
      <alignment horizontal="justify" vertical="top" wrapText="1"/>
    </xf>
    <xf numFmtId="49" fontId="10" fillId="0" borderId="2" xfId="0" applyNumberFormat="1" applyFont="1" applyFill="1" applyBorder="1" applyAlignment="1" applyProtection="1">
      <alignment horizontal="justify" vertical="top" wrapText="1"/>
      <protection locked="0"/>
    </xf>
    <xf numFmtId="49" fontId="7" fillId="2" borderId="7" xfId="0" applyNumberFormat="1" applyFont="1" applyFill="1" applyBorder="1" applyAlignment="1" applyProtection="1">
      <alignment horizontal="justify" vertical="center" wrapText="1"/>
      <protection locked="0"/>
    </xf>
    <xf numFmtId="0" fontId="7" fillId="0" borderId="6" xfId="0" applyFont="1" applyBorder="1" applyAlignment="1">
      <alignment horizontal="justify" vertical="center" wrapText="1"/>
    </xf>
    <xf numFmtId="49" fontId="7" fillId="0" borderId="1" xfId="0" applyNumberFormat="1" applyFont="1" applyBorder="1" applyAlignment="1">
      <alignment horizontal="justify" vertical="top" wrapText="1"/>
    </xf>
    <xf numFmtId="49" fontId="2" fillId="0" borderId="2" xfId="0" applyNumberFormat="1" applyFont="1" applyBorder="1" applyAlignment="1">
      <alignment horizontal="justify" vertical="center" wrapText="1"/>
    </xf>
    <xf numFmtId="181" fontId="2" fillId="0" borderId="3" xfId="21" applyNumberFormat="1" applyFont="1" applyBorder="1" applyAlignment="1">
      <alignment horizontal="center" vertical="center" wrapText="1"/>
    </xf>
    <xf numFmtId="49" fontId="2" fillId="2" borderId="1" xfId="0" applyNumberFormat="1" applyFont="1" applyFill="1" applyBorder="1" applyAlignment="1" applyProtection="1">
      <alignment horizontal="justify" vertical="center" wrapText="1"/>
      <protection locked="0"/>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6" fillId="0" borderId="0" xfId="0" applyFont="1" applyBorder="1" applyAlignment="1">
      <alignment horizontal="justify" wrapText="1"/>
    </xf>
    <xf numFmtId="49" fontId="2" fillId="0" borderId="14" xfId="0" applyNumberFormat="1" applyFont="1" applyBorder="1" applyAlignment="1">
      <alignment horizontal="center" vertical="center" wrapText="1"/>
    </xf>
    <xf numFmtId="0" fontId="2" fillId="0" borderId="7" xfId="0" applyFont="1" applyBorder="1" applyAlignment="1">
      <alignment horizontal="justify" vertical="center" wrapText="1"/>
    </xf>
    <xf numFmtId="49" fontId="2" fillId="0" borderId="3" xfId="0" applyNumberFormat="1" applyFont="1" applyBorder="1" applyAlignment="1" applyProtection="1">
      <alignment horizontal="center" vertical="center"/>
      <protection locked="0"/>
    </xf>
    <xf numFmtId="0" fontId="2" fillId="0" borderId="1" xfId="0" applyFont="1" applyBorder="1" applyAlignment="1">
      <alignment horizontal="justify" wrapText="1"/>
    </xf>
    <xf numFmtId="49" fontId="2" fillId="2" borderId="3" xfId="0" applyNumberFormat="1" applyFont="1" applyFill="1" applyBorder="1" applyAlignment="1" applyProtection="1">
      <alignment horizontal="center" vertical="center"/>
      <protection locked="0"/>
    </xf>
    <xf numFmtId="0" fontId="10" fillId="0" borderId="1" xfId="0" applyFont="1" applyBorder="1" applyAlignment="1">
      <alignment horizontal="justify" vertical="top" wrapText="1"/>
    </xf>
    <xf numFmtId="0" fontId="12" fillId="0" borderId="0" xfId="0" applyFont="1" applyAlignment="1">
      <alignment vertical="center" wrapText="1"/>
    </xf>
    <xf numFmtId="182" fontId="12" fillId="0" borderId="0" xfId="0" applyNumberFormat="1" applyFont="1" applyAlignment="1">
      <alignment vertical="center" wrapText="1"/>
    </xf>
    <xf numFmtId="182" fontId="12" fillId="0" borderId="12" xfId="0" applyNumberFormat="1" applyFont="1" applyBorder="1" applyAlignment="1">
      <alignment vertical="center" wrapText="1"/>
    </xf>
    <xf numFmtId="0" fontId="2" fillId="0" borderId="0" xfId="0" applyFont="1" applyAlignment="1">
      <alignment horizontal="center" vertical="center" wrapText="1"/>
    </xf>
    <xf numFmtId="49" fontId="7" fillId="0" borderId="14" xfId="0" applyNumberFormat="1" applyFont="1" applyBorder="1" applyAlignment="1">
      <alignment horizontal="center" vertical="center" wrapText="1"/>
    </xf>
    <xf numFmtId="0" fontId="7" fillId="0" borderId="7"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0" xfId="0" applyFont="1" applyBorder="1" applyAlignment="1">
      <alignment horizontal="right" vertical="center" wrapText="1"/>
    </xf>
    <xf numFmtId="49" fontId="5"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182" fontId="6" fillId="0" borderId="0" xfId="0" applyNumberFormat="1" applyFont="1" applyBorder="1" applyAlignment="1">
      <alignment vertical="center" wrapText="1"/>
    </xf>
    <xf numFmtId="49" fontId="10" fillId="0" borderId="0" xfId="0" applyNumberFormat="1" applyFont="1" applyBorder="1" applyAlignment="1" applyProtection="1">
      <alignment horizontal="center" vertical="center"/>
      <protection locked="0"/>
    </xf>
    <xf numFmtId="49" fontId="10" fillId="2" borderId="0" xfId="0" applyNumberFormat="1" applyFont="1" applyFill="1" applyBorder="1" applyAlignment="1" applyProtection="1">
      <alignment horizontal="justify" vertical="center" wrapText="1"/>
      <protection locked="0"/>
    </xf>
    <xf numFmtId="0" fontId="5" fillId="0" borderId="0" xfId="0" applyFont="1" applyBorder="1" applyAlignment="1">
      <alignment vertical="center" wrapText="1"/>
    </xf>
    <xf numFmtId="0" fontId="5" fillId="0" borderId="16" xfId="0" applyFont="1" applyBorder="1" applyAlignment="1">
      <alignment horizontal="center" vertical="center" wrapText="1"/>
    </xf>
    <xf numFmtId="0" fontId="7" fillId="0" borderId="1" xfId="0" applyFont="1" applyBorder="1" applyAlignment="1">
      <alignment vertical="center" wrapText="1"/>
    </xf>
    <xf numFmtId="49" fontId="7" fillId="0" borderId="5" xfId="0" applyNumberFormat="1" applyFont="1" applyBorder="1" applyAlignment="1">
      <alignment vertical="center" wrapText="1"/>
    </xf>
    <xf numFmtId="0" fontId="4" fillId="0" borderId="0" xfId="0" applyFont="1" applyAlignment="1">
      <alignment horizontal="center" vertical="center" wrapText="1"/>
    </xf>
    <xf numFmtId="49" fontId="10" fillId="0" borderId="5"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180" fontId="4" fillId="0" borderId="0" xfId="0" applyNumberFormat="1" applyFont="1" applyAlignment="1">
      <alignment horizontal="center" vertical="center" wrapText="1"/>
    </xf>
    <xf numFmtId="182" fontId="3" fillId="0" borderId="0" xfId="0" applyNumberFormat="1" applyFont="1" applyAlignment="1">
      <alignment horizontal="center" vertical="center" wrapText="1"/>
    </xf>
    <xf numFmtId="182" fontId="4" fillId="0" borderId="0" xfId="0" applyNumberFormat="1" applyFont="1" applyAlignment="1">
      <alignment horizontal="center" vertical="center" wrapText="1"/>
    </xf>
    <xf numFmtId="2" fontId="3" fillId="0" borderId="1"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2" fontId="13" fillId="0" borderId="17"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13" fillId="0" borderId="18" xfId="0" applyNumberFormat="1" applyFont="1" applyBorder="1" applyAlignment="1">
      <alignment horizontal="center" vertical="center" wrapText="1"/>
    </xf>
    <xf numFmtId="49" fontId="7" fillId="2" borderId="1" xfId="0" applyNumberFormat="1" applyFont="1" applyFill="1" applyBorder="1" applyAlignment="1" applyProtection="1">
      <alignment horizontal="justify" vertical="center" wrapText="1"/>
      <protection locked="0"/>
    </xf>
    <xf numFmtId="0" fontId="7" fillId="0" borderId="1" xfId="0" applyFont="1" applyBorder="1" applyAlignment="1">
      <alignment horizontal="justify" vertical="top" wrapText="1"/>
    </xf>
    <xf numFmtId="0" fontId="6" fillId="0" borderId="0" xfId="0" applyFont="1" applyBorder="1" applyAlignment="1">
      <alignment horizontal="center" vertical="center" wrapText="1"/>
    </xf>
    <xf numFmtId="49" fontId="2" fillId="0" borderId="7" xfId="0" applyNumberFormat="1" applyFont="1" applyFill="1" applyBorder="1" applyAlignment="1" applyProtection="1">
      <alignment horizontal="justify" vertical="top" wrapText="1"/>
      <protection locked="0"/>
    </xf>
    <xf numFmtId="49" fontId="2" fillId="0" borderId="5" xfId="0" applyNumberFormat="1" applyFont="1" applyBorder="1" applyAlignment="1" applyProtection="1">
      <alignment horizontal="center" vertical="center"/>
      <protection locked="0"/>
    </xf>
    <xf numFmtId="49" fontId="7" fillId="0" borderId="14"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9" fontId="7" fillId="0" borderId="3"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7" fillId="0" borderId="21" xfId="0" applyFont="1" applyBorder="1" applyAlignment="1">
      <alignment horizontal="center" vertical="center" wrapText="1"/>
    </xf>
    <xf numFmtId="2" fontId="4" fillId="0" borderId="22" xfId="0" applyNumberFormat="1" applyFont="1" applyBorder="1" applyAlignment="1">
      <alignment horizontal="center" vertical="center" wrapText="1"/>
    </xf>
    <xf numFmtId="49" fontId="2" fillId="0" borderId="14" xfId="0" applyNumberFormat="1" applyFont="1" applyBorder="1" applyAlignment="1" applyProtection="1">
      <alignment horizontal="center" vertical="center"/>
      <protection locked="0"/>
    </xf>
    <xf numFmtId="2" fontId="4" fillId="0" borderId="23"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49" fontId="2" fillId="0" borderId="4" xfId="0" applyNumberFormat="1" applyFont="1" applyBorder="1" applyAlignment="1" applyProtection="1">
      <alignment horizontal="center" vertical="center"/>
      <protection locked="0"/>
    </xf>
    <xf numFmtId="2" fontId="4" fillId="0" borderId="25" xfId="0" applyNumberFormat="1" applyFont="1" applyBorder="1" applyAlignment="1">
      <alignment horizontal="center" vertical="center" wrapText="1"/>
    </xf>
    <xf numFmtId="2" fontId="4" fillId="0" borderId="26"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0" fontId="7" fillId="0" borderId="0" xfId="0" applyFont="1" applyBorder="1" applyAlignment="1">
      <alignment horizontal="center" vertical="center" wrapText="1"/>
    </xf>
    <xf numFmtId="182" fontId="6" fillId="0" borderId="0" xfId="0" applyNumberFormat="1" applyFont="1" applyBorder="1" applyAlignment="1">
      <alignment horizontal="center" vertical="center" wrapText="1"/>
    </xf>
    <xf numFmtId="180" fontId="7" fillId="0" borderId="7" xfId="0" applyNumberFormat="1" applyFont="1" applyBorder="1" applyAlignment="1">
      <alignment horizontal="center" vertical="center" wrapText="1"/>
    </xf>
    <xf numFmtId="180"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13" fillId="0" borderId="20" xfId="0" applyNumberFormat="1" applyFont="1" applyBorder="1" applyAlignment="1">
      <alignment horizontal="center" vertical="center" wrapText="1"/>
    </xf>
    <xf numFmtId="0" fontId="11" fillId="0" borderId="0" xfId="0" applyFont="1" applyBorder="1" applyAlignment="1">
      <alignment vertical="center" wrapText="1"/>
    </xf>
    <xf numFmtId="180" fontId="10" fillId="0" borderId="0" xfId="0" applyNumberFormat="1" applyFont="1" applyBorder="1" applyAlignment="1">
      <alignment vertical="center" wrapText="1"/>
    </xf>
    <xf numFmtId="0" fontId="2" fillId="2" borderId="1" xfId="0" applyFont="1" applyFill="1" applyBorder="1" applyAlignment="1">
      <alignment horizontal="justify" vertical="top" wrapText="1"/>
    </xf>
    <xf numFmtId="2" fontId="7" fillId="0" borderId="0" xfId="0" applyNumberFormat="1" applyFont="1" applyBorder="1" applyAlignment="1">
      <alignment horizontal="center" vertical="center" wrapText="1"/>
    </xf>
    <xf numFmtId="2" fontId="7" fillId="0" borderId="0" xfId="0" applyNumberFormat="1" applyFont="1" applyBorder="1" applyAlignment="1">
      <alignment vertical="center" wrapText="1"/>
    </xf>
    <xf numFmtId="2" fontId="2" fillId="0" borderId="0" xfId="0" applyNumberFormat="1" applyFont="1" applyBorder="1" applyAlignment="1">
      <alignment vertical="center" wrapText="1"/>
    </xf>
    <xf numFmtId="180" fontId="24" fillId="0" borderId="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0" xfId="0" applyNumberFormat="1" applyFont="1" applyAlignment="1">
      <alignment horizontal="center" vertical="center" wrapText="1"/>
    </xf>
    <xf numFmtId="2"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24" fillId="0" borderId="0" xfId="0" applyFont="1" applyBorder="1" applyAlignment="1">
      <alignment horizontal="center" vertical="center" wrapText="1"/>
    </xf>
    <xf numFmtId="0" fontId="2" fillId="2" borderId="2" xfId="0" applyFont="1" applyFill="1" applyBorder="1" applyAlignment="1">
      <alignment horizontal="justify" vertical="top" wrapText="1"/>
    </xf>
    <xf numFmtId="49" fontId="2" fillId="0" borderId="27" xfId="0" applyNumberFormat="1" applyFont="1" applyBorder="1" applyAlignment="1" applyProtection="1">
      <alignment horizontal="center" vertical="center"/>
      <protection locked="0"/>
    </xf>
    <xf numFmtId="0" fontId="2" fillId="2" borderId="18" xfId="0" applyNumberFormat="1" applyFont="1" applyFill="1" applyBorder="1" applyAlignment="1">
      <alignment horizontal="justify" vertical="top" wrapText="1"/>
    </xf>
    <xf numFmtId="182" fontId="19" fillId="0" borderId="0"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7" fillId="0" borderId="0" xfId="0" applyNumberFormat="1" applyFont="1" applyAlignment="1">
      <alignment horizontal="left" vertical="center" wrapText="1"/>
    </xf>
    <xf numFmtId="2" fontId="7" fillId="0" borderId="0" xfId="0" applyNumberFormat="1" applyFont="1" applyBorder="1" applyAlignment="1">
      <alignment horizontal="left" vertical="center" wrapText="1"/>
    </xf>
    <xf numFmtId="2" fontId="2" fillId="0" borderId="0" xfId="0" applyNumberFormat="1" applyFont="1" applyBorder="1" applyAlignment="1">
      <alignment horizontal="left" vertical="center" wrapText="1"/>
    </xf>
    <xf numFmtId="2" fontId="10" fillId="0" borderId="0" xfId="0" applyNumberFormat="1" applyFont="1" applyBorder="1" applyAlignment="1">
      <alignment horizontal="left" vertical="center" wrapText="1"/>
    </xf>
    <xf numFmtId="2" fontId="8" fillId="0" borderId="0" xfId="0" applyNumberFormat="1" applyFont="1" applyBorder="1" applyAlignment="1">
      <alignment horizontal="left" vertical="center" wrapText="1"/>
    </xf>
    <xf numFmtId="2" fontId="2" fillId="0" borderId="0" xfId="0" applyNumberFormat="1" applyFont="1" applyBorder="1" applyAlignment="1">
      <alignment horizontal="left" vertical="center" wrapText="1"/>
    </xf>
    <xf numFmtId="49" fontId="7" fillId="0" borderId="14"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2" fontId="3" fillId="0" borderId="0" xfId="0" applyNumberFormat="1" applyFont="1" applyAlignment="1">
      <alignment vertical="center" wrapText="1"/>
    </xf>
    <xf numFmtId="182" fontId="4" fillId="0" borderId="0" xfId="0" applyNumberFormat="1" applyFont="1" applyAlignment="1">
      <alignment vertical="center" wrapText="1"/>
    </xf>
    <xf numFmtId="0" fontId="2" fillId="0" borderId="0" xfId="0" applyFont="1" applyBorder="1" applyAlignment="1">
      <alignment horizontal="left" vertical="center" wrapText="1"/>
    </xf>
    <xf numFmtId="180" fontId="7" fillId="0" borderId="0" xfId="0" applyNumberFormat="1" applyFont="1" applyBorder="1" applyAlignment="1">
      <alignment horizontal="left" vertical="center" wrapText="1"/>
    </xf>
    <xf numFmtId="180" fontId="2" fillId="0" borderId="0" xfId="0" applyNumberFormat="1" applyFont="1" applyBorder="1" applyAlignment="1">
      <alignment horizontal="left" vertical="center" wrapText="1"/>
    </xf>
    <xf numFmtId="2" fontId="7" fillId="0" borderId="0" xfId="0" applyNumberFormat="1" applyFont="1" applyBorder="1" applyAlignment="1">
      <alignment horizontal="left" vertical="center" wrapText="1"/>
    </xf>
    <xf numFmtId="180" fontId="24" fillId="0" borderId="0" xfId="0" applyNumberFormat="1" applyFont="1" applyBorder="1" applyAlignment="1">
      <alignment horizontal="left" vertical="center" wrapText="1"/>
    </xf>
    <xf numFmtId="182" fontId="2" fillId="0" borderId="0" xfId="0" applyNumberFormat="1" applyFont="1" applyAlignment="1">
      <alignment horizontal="left" vertical="center" wrapText="1"/>
    </xf>
    <xf numFmtId="49" fontId="11" fillId="0" borderId="3" xfId="0" applyNumberFormat="1" applyFont="1" applyBorder="1" applyAlignment="1">
      <alignment horizontal="center" vertical="center" wrapText="1"/>
    </xf>
    <xf numFmtId="0" fontId="11" fillId="0" borderId="1" xfId="0" applyFont="1" applyBorder="1" applyAlignment="1">
      <alignment horizontal="justify" vertical="center" wrapText="1"/>
    </xf>
    <xf numFmtId="0" fontId="11" fillId="0" borderId="0" xfId="0" applyFont="1" applyAlignment="1">
      <alignment vertical="center" wrapText="1"/>
    </xf>
    <xf numFmtId="49" fontId="10" fillId="0" borderId="1" xfId="0" applyNumberFormat="1" applyFont="1" applyFill="1" applyBorder="1" applyAlignment="1" applyProtection="1">
      <alignment horizontal="justify" vertical="top" wrapText="1"/>
      <protection locked="0"/>
    </xf>
    <xf numFmtId="2" fontId="11" fillId="0" borderId="0" xfId="0" applyNumberFormat="1" applyFont="1" applyBorder="1" applyAlignment="1">
      <alignment horizontal="left" vertical="center" wrapText="1"/>
    </xf>
    <xf numFmtId="2" fontId="7" fillId="0" borderId="0" xfId="0" applyNumberFormat="1" applyFont="1" applyBorder="1" applyAlignment="1">
      <alignment vertical="center" wrapText="1"/>
    </xf>
    <xf numFmtId="2" fontId="6" fillId="0" borderId="0" xfId="0" applyNumberFormat="1" applyFont="1" applyBorder="1" applyAlignment="1">
      <alignment vertical="center" wrapText="1"/>
    </xf>
    <xf numFmtId="0" fontId="2" fillId="0" borderId="21" xfId="0" applyFont="1" applyBorder="1" applyAlignment="1">
      <alignment horizontal="center" vertical="center" wrapText="1"/>
    </xf>
    <xf numFmtId="0" fontId="7" fillId="0" borderId="1" xfId="0" applyFont="1" applyBorder="1" applyAlignment="1">
      <alignment horizontal="justify"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15" fillId="0" borderId="28" xfId="0" applyNumberFormat="1" applyFont="1" applyBorder="1" applyAlignment="1">
      <alignment horizontal="center" vertical="center" wrapText="1"/>
    </xf>
    <xf numFmtId="0" fontId="4" fillId="0" borderId="15" xfId="0" applyFont="1" applyBorder="1" applyAlignment="1">
      <alignment horizontal="center" vertical="center" wrapText="1"/>
    </xf>
    <xf numFmtId="49" fontId="7" fillId="0" borderId="3" xfId="0" applyNumberFormat="1" applyFont="1" applyBorder="1" applyAlignment="1" applyProtection="1">
      <alignment horizontal="center" vertical="center"/>
      <protection locked="0"/>
    </xf>
    <xf numFmtId="49" fontId="7" fillId="2" borderId="1" xfId="0" applyNumberFormat="1" applyFont="1" applyFill="1" applyBorder="1" applyAlignment="1" applyProtection="1">
      <alignment horizontal="justify" vertical="center" wrapText="1"/>
      <protection locked="0"/>
    </xf>
    <xf numFmtId="49" fontId="7" fillId="0" borderId="2" xfId="0" applyNumberFormat="1" applyFont="1" applyBorder="1" applyAlignment="1">
      <alignment horizontal="justify" vertical="center" wrapText="1"/>
    </xf>
    <xf numFmtId="49" fontId="10" fillId="0" borderId="4" xfId="0" applyNumberFormat="1" applyFont="1" applyBorder="1" applyAlignment="1">
      <alignment horizontal="center" vertical="top" wrapText="1"/>
    </xf>
    <xf numFmtId="180" fontId="10" fillId="0" borderId="0" xfId="0" applyNumberFormat="1" applyFont="1" applyBorder="1" applyAlignment="1">
      <alignment horizontal="left" vertical="center" wrapText="1"/>
    </xf>
    <xf numFmtId="2" fontId="3"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49" fontId="2" fillId="0" borderId="29" xfId="0" applyNumberFormat="1" applyFont="1" applyBorder="1" applyAlignment="1">
      <alignment horizontal="justify" vertical="center" wrapText="1"/>
    </xf>
    <xf numFmtId="49" fontId="2" fillId="2" borderId="18" xfId="0" applyNumberFormat="1" applyFont="1" applyFill="1" applyBorder="1" applyAlignment="1" applyProtection="1">
      <alignment horizontal="justify" vertical="top" wrapText="1"/>
      <protection locked="0"/>
    </xf>
    <xf numFmtId="49" fontId="2" fillId="0" borderId="1" xfId="0" applyNumberFormat="1" applyFont="1" applyFill="1" applyBorder="1" applyAlignment="1" applyProtection="1">
      <alignment horizontal="justify" vertical="top" wrapText="1"/>
      <protection locked="0"/>
    </xf>
    <xf numFmtId="2" fontId="13" fillId="0" borderId="1" xfId="0" applyNumberFormat="1" applyFont="1" applyFill="1" applyBorder="1" applyAlignment="1">
      <alignment horizontal="center" vertical="center" wrapText="1"/>
    </xf>
    <xf numFmtId="0" fontId="2" fillId="0" borderId="2" xfId="0" applyFont="1" applyFill="1" applyBorder="1" applyAlignment="1">
      <alignment horizontal="justify" vertical="top" wrapText="1"/>
    </xf>
    <xf numFmtId="2" fontId="3" fillId="0" borderId="15" xfId="0" applyNumberFormat="1" applyFont="1" applyBorder="1" applyAlignment="1">
      <alignment horizontal="center" vertical="center" wrapText="1"/>
    </xf>
    <xf numFmtId="49" fontId="10" fillId="0" borderId="2" xfId="0" applyNumberFormat="1" applyFont="1" applyBorder="1" applyAlignment="1">
      <alignment horizontal="justify" vertical="center" wrapText="1"/>
    </xf>
    <xf numFmtId="2" fontId="7" fillId="0" borderId="0" xfId="0" applyNumberFormat="1" applyFont="1" applyAlignment="1">
      <alignment vertical="center" wrapText="1"/>
    </xf>
    <xf numFmtId="49" fontId="7" fillId="0" borderId="0" xfId="0" applyNumberFormat="1" applyFont="1" applyBorder="1" applyAlignment="1">
      <alignment horizontal="justify" vertical="center" wrapText="1"/>
    </xf>
    <xf numFmtId="2" fontId="3" fillId="0" borderId="0" xfId="0" applyNumberFormat="1" applyFont="1" applyBorder="1" applyAlignment="1">
      <alignment horizontal="center" vertical="center" wrapText="1"/>
    </xf>
    <xf numFmtId="182" fontId="25" fillId="0" borderId="0" xfId="0" applyNumberFormat="1" applyFont="1" applyAlignment="1">
      <alignment/>
    </xf>
    <xf numFmtId="0" fontId="26" fillId="0" borderId="0" xfId="0" applyFont="1" applyAlignment="1">
      <alignment vertical="center" wrapText="1"/>
    </xf>
    <xf numFmtId="182" fontId="25" fillId="0" borderId="0" xfId="0" applyNumberFormat="1" applyFont="1" applyAlignment="1">
      <alignment vertical="center" wrapText="1"/>
    </xf>
    <xf numFmtId="0" fontId="25" fillId="0" borderId="0" xfId="0" applyFont="1" applyAlignment="1">
      <alignment vertical="center"/>
    </xf>
    <xf numFmtId="2" fontId="26" fillId="0" borderId="0"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2" fontId="13" fillId="0" borderId="22" xfId="0" applyNumberFormat="1" applyFont="1" applyBorder="1" applyAlignment="1">
      <alignment horizontal="center" vertical="center" wrapText="1"/>
    </xf>
    <xf numFmtId="181" fontId="7" fillId="0" borderId="5" xfId="21" applyNumberFormat="1" applyFont="1" applyBorder="1" applyAlignment="1">
      <alignment horizontal="center" vertical="center" wrapText="1"/>
    </xf>
    <xf numFmtId="0" fontId="7" fillId="0" borderId="6" xfId="0" applyFont="1" applyBorder="1" applyAlignment="1">
      <alignment vertical="center" wrapText="1"/>
    </xf>
    <xf numFmtId="2" fontId="2" fillId="0" borderId="12" xfId="0" applyNumberFormat="1" applyFont="1" applyBorder="1" applyAlignment="1">
      <alignment vertical="center" wrapText="1"/>
    </xf>
    <xf numFmtId="49" fontId="10" fillId="0" borderId="1" xfId="0" applyNumberFormat="1" applyFont="1" applyBorder="1" applyAlignment="1">
      <alignment horizontal="justify" vertical="center" wrapText="1"/>
    </xf>
    <xf numFmtId="49" fontId="7" fillId="0" borderId="1" xfId="0" applyNumberFormat="1" applyFont="1" applyFill="1" applyBorder="1" applyAlignment="1" applyProtection="1">
      <alignment horizontal="justify" vertical="top" wrapText="1"/>
      <protection locked="0"/>
    </xf>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10" fillId="0" borderId="3" xfId="0" applyNumberFormat="1" applyFont="1" applyBorder="1" applyAlignment="1">
      <alignment horizontal="center" vertical="top" wrapText="1"/>
    </xf>
    <xf numFmtId="49" fontId="7" fillId="0" borderId="3" xfId="0" applyNumberFormat="1" applyFont="1" applyBorder="1" applyAlignment="1" applyProtection="1">
      <alignment vertical="center"/>
      <protection locked="0"/>
    </xf>
    <xf numFmtId="0" fontId="6" fillId="0" borderId="30" xfId="0" applyFont="1" applyBorder="1" applyAlignment="1">
      <alignment horizontal="center" vertical="center" wrapText="1"/>
    </xf>
    <xf numFmtId="49" fontId="7" fillId="0" borderId="5" xfId="0" applyNumberFormat="1" applyFont="1" applyFill="1" applyBorder="1" applyAlignment="1">
      <alignment vertical="center" wrapText="1"/>
    </xf>
    <xf numFmtId="49" fontId="7" fillId="0" borderId="6" xfId="0" applyNumberFormat="1" applyFont="1" applyFill="1" applyBorder="1" applyAlignment="1">
      <alignment horizontal="justify" vertical="center" wrapText="1"/>
    </xf>
    <xf numFmtId="2" fontId="3" fillId="0" borderId="6"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180" fontId="2"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49" fontId="2" fillId="0" borderId="1" xfId="0" applyNumberFormat="1" applyFont="1" applyFill="1" applyBorder="1" applyAlignment="1" applyProtection="1">
      <alignment horizontal="justify" vertical="center" wrapText="1"/>
      <protection locked="0"/>
    </xf>
    <xf numFmtId="49" fontId="2" fillId="0" borderId="1" xfId="0" applyNumberFormat="1" applyFont="1" applyFill="1" applyBorder="1" applyAlignment="1">
      <alignment horizontal="justify" vertical="center" wrapText="1"/>
    </xf>
    <xf numFmtId="49" fontId="2"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22" fillId="0" borderId="20" xfId="0" applyFont="1" applyBorder="1" applyAlignment="1">
      <alignment horizontal="center"/>
    </xf>
    <xf numFmtId="0" fontId="22" fillId="0" borderId="32" xfId="0" applyFont="1" applyBorder="1" applyAlignment="1">
      <alignment horizontal="center"/>
    </xf>
    <xf numFmtId="0" fontId="6" fillId="0" borderId="0" xfId="0" applyFont="1" applyBorder="1" applyAlignment="1">
      <alignment horizontal="center" vertical="center" wrapText="1"/>
    </xf>
    <xf numFmtId="49" fontId="7" fillId="0" borderId="3" xfId="0" applyNumberFormat="1" applyFont="1" applyBorder="1" applyAlignment="1">
      <alignment horizontal="center" vertical="top" wrapText="1"/>
    </xf>
    <xf numFmtId="182" fontId="25" fillId="0" borderId="0" xfId="0" applyNumberFormat="1" applyFont="1" applyAlignment="1">
      <alignment horizontal="center" vertical="center"/>
    </xf>
    <xf numFmtId="182" fontId="12" fillId="0" borderId="0" xfId="0" applyNumberFormat="1" applyFont="1" applyBorder="1" applyAlignment="1">
      <alignment horizontal="left" vertical="center" wrapText="1"/>
    </xf>
    <xf numFmtId="49" fontId="7" fillId="0" borderId="4" xfId="0" applyNumberFormat="1" applyFont="1" applyBorder="1" applyAlignment="1">
      <alignment horizontal="center" vertical="top" wrapText="1"/>
    </xf>
    <xf numFmtId="182" fontId="25" fillId="0" borderId="0" xfId="0" applyNumberFormat="1" applyFont="1" applyBorder="1" applyAlignment="1">
      <alignment horizontal="left" vertical="center" wrapText="1"/>
    </xf>
    <xf numFmtId="0" fontId="6"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181" fontId="7" fillId="0" borderId="3" xfId="21" applyNumberFormat="1" applyFont="1" applyBorder="1" applyAlignment="1">
      <alignment horizontal="center" vertical="top"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6" fillId="0" borderId="35" xfId="0" applyFont="1" applyBorder="1" applyAlignment="1">
      <alignment horizontal="center" vertical="center" wrapText="1"/>
    </xf>
    <xf numFmtId="49" fontId="2" fillId="0" borderId="14"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49" fontId="2" fillId="0" borderId="3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22" fillId="0" borderId="41" xfId="0" applyFont="1" applyBorder="1" applyAlignment="1">
      <alignment/>
    </xf>
    <xf numFmtId="0" fontId="22" fillId="0" borderId="42" xfId="0" applyFont="1" applyBorder="1" applyAlignment="1">
      <alignment/>
    </xf>
    <xf numFmtId="0" fontId="2" fillId="0" borderId="0" xfId="0" applyFont="1" applyAlignment="1">
      <alignment horizontal="left" vertical="center" wrapText="1"/>
    </xf>
    <xf numFmtId="49" fontId="3"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44"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4"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2390"/>
  <sheetViews>
    <sheetView showZeros="0" view="pageBreakPreview" zoomScale="75" zoomScaleNormal="80" zoomScaleSheetLayoutView="75" workbookViewId="0" topLeftCell="A1">
      <pane xSplit="2" ySplit="12" topLeftCell="C118" activePane="bottomRight" state="frozen"/>
      <selection pane="topLeft" activeCell="A1" sqref="A1"/>
      <selection pane="topRight" activeCell="C1" sqref="C1"/>
      <selection pane="bottomLeft" activeCell="A13" sqref="A13"/>
      <selection pane="bottomRight" activeCell="H156" sqref="H156"/>
    </sheetView>
  </sheetViews>
  <sheetFormatPr defaultColWidth="9.00390625" defaultRowHeight="12.75"/>
  <cols>
    <col min="1" max="1" width="7.875" style="2" customWidth="1"/>
    <col min="2" max="2" width="43.75390625" style="3" customWidth="1"/>
    <col min="3" max="3" width="16.00390625" style="4" customWidth="1"/>
    <col min="4" max="4" width="15.625" style="4" customWidth="1"/>
    <col min="5" max="5" width="14.125" style="4" customWidth="1"/>
    <col min="6" max="6" width="15.125" style="4" customWidth="1"/>
    <col min="7" max="7" width="14.00390625" style="4" customWidth="1"/>
    <col min="8" max="8" width="13.125" style="4" customWidth="1"/>
    <col min="9" max="9" width="14.00390625" style="4" customWidth="1"/>
    <col min="10" max="10" width="14.625" style="4" customWidth="1"/>
    <col min="11" max="11" width="16.375" style="4" customWidth="1"/>
    <col min="12" max="12" width="14.625" style="12" customWidth="1"/>
    <col min="13" max="13" width="17.00390625" style="189" customWidth="1"/>
    <col min="14" max="14" width="16.875" style="207" customWidth="1"/>
    <col min="15" max="15" width="19.25390625" style="3" customWidth="1"/>
    <col min="16" max="16" width="10.375" style="3" bestFit="1" customWidth="1"/>
    <col min="17" max="16384" width="9.125" style="3" customWidth="1"/>
  </cols>
  <sheetData>
    <row r="1" spans="6:13" ht="15" customHeight="1">
      <c r="F1" s="305"/>
      <c r="G1" s="305"/>
      <c r="H1" s="306" t="s">
        <v>4</v>
      </c>
      <c r="I1" s="306"/>
      <c r="J1" s="306"/>
      <c r="K1" s="306"/>
      <c r="L1" s="306"/>
      <c r="M1" s="161"/>
    </row>
    <row r="2" spans="6:13" ht="15.75" customHeight="1">
      <c r="F2" s="307"/>
      <c r="G2" s="307"/>
      <c r="H2" s="306" t="s">
        <v>135</v>
      </c>
      <c r="I2" s="306"/>
      <c r="J2" s="306"/>
      <c r="K2" s="306"/>
      <c r="L2" s="306"/>
      <c r="M2" s="161"/>
    </row>
    <row r="3" spans="6:13" ht="16.5" customHeight="1">
      <c r="F3" s="307"/>
      <c r="G3" s="307"/>
      <c r="H3" s="306" t="s">
        <v>323</v>
      </c>
      <c r="I3" s="306"/>
      <c r="J3" s="306"/>
      <c r="K3" s="306"/>
      <c r="L3" s="306"/>
      <c r="M3" s="161"/>
    </row>
    <row r="4" spans="6:13" ht="10.5" customHeight="1">
      <c r="F4" s="34"/>
      <c r="G4" s="34"/>
      <c r="H4" s="35"/>
      <c r="I4" s="35"/>
      <c r="J4" s="35"/>
      <c r="K4" s="35"/>
      <c r="L4" s="35"/>
      <c r="M4" s="161"/>
    </row>
    <row r="5" spans="1:14" s="5" customFormat="1" ht="21" customHeight="1">
      <c r="A5" s="284" t="s">
        <v>266</v>
      </c>
      <c r="B5" s="284"/>
      <c r="C5" s="284"/>
      <c r="D5" s="284"/>
      <c r="E5" s="284"/>
      <c r="F5" s="284"/>
      <c r="G5" s="284"/>
      <c r="H5" s="284"/>
      <c r="I5" s="284"/>
      <c r="J5" s="284"/>
      <c r="K5" s="284"/>
      <c r="L5" s="284"/>
      <c r="M5" s="185"/>
      <c r="N5" s="208"/>
    </row>
    <row r="6" spans="1:14" s="5" customFormat="1" ht="24" customHeight="1">
      <c r="A6" s="284" t="s">
        <v>255</v>
      </c>
      <c r="B6" s="284"/>
      <c r="C6" s="284"/>
      <c r="D6" s="284"/>
      <c r="E6" s="284"/>
      <c r="F6" s="284"/>
      <c r="G6" s="284"/>
      <c r="H6" s="284"/>
      <c r="I6" s="284"/>
      <c r="J6" s="284"/>
      <c r="K6" s="284"/>
      <c r="L6" s="284"/>
      <c r="M6" s="185"/>
      <c r="N6" s="208"/>
    </row>
    <row r="7" spans="10:13" ht="16.5" customHeight="1" thickBot="1">
      <c r="J7" s="290" t="s">
        <v>229</v>
      </c>
      <c r="K7" s="290"/>
      <c r="L7" s="290"/>
      <c r="M7" s="161"/>
    </row>
    <row r="8" spans="1:13" ht="15" customHeight="1">
      <c r="A8" s="298" t="s">
        <v>223</v>
      </c>
      <c r="B8" s="301" t="s">
        <v>224</v>
      </c>
      <c r="C8" s="308" t="s">
        <v>5</v>
      </c>
      <c r="D8" s="308"/>
      <c r="E8" s="308"/>
      <c r="F8" s="308" t="s">
        <v>6</v>
      </c>
      <c r="G8" s="308"/>
      <c r="H8" s="308"/>
      <c r="I8" s="308"/>
      <c r="J8" s="308"/>
      <c r="K8" s="308"/>
      <c r="L8" s="308"/>
      <c r="M8" s="287" t="s">
        <v>7</v>
      </c>
    </row>
    <row r="9" spans="1:13" ht="16.5" customHeight="1">
      <c r="A9" s="299"/>
      <c r="B9" s="302"/>
      <c r="C9" s="285" t="s">
        <v>8</v>
      </c>
      <c r="D9" s="296" t="s">
        <v>9</v>
      </c>
      <c r="E9" s="296"/>
      <c r="F9" s="285" t="s">
        <v>8</v>
      </c>
      <c r="G9" s="296" t="s">
        <v>225</v>
      </c>
      <c r="H9" s="296" t="s">
        <v>9</v>
      </c>
      <c r="I9" s="296"/>
      <c r="J9" s="296" t="s">
        <v>226</v>
      </c>
      <c r="K9" s="296" t="s">
        <v>9</v>
      </c>
      <c r="L9" s="296"/>
      <c r="M9" s="288"/>
    </row>
    <row r="10" spans="1:13" ht="16.5" customHeight="1">
      <c r="A10" s="299"/>
      <c r="B10" s="302"/>
      <c r="C10" s="285"/>
      <c r="D10" s="296" t="s">
        <v>139</v>
      </c>
      <c r="E10" s="296" t="s">
        <v>140</v>
      </c>
      <c r="F10" s="285"/>
      <c r="G10" s="296"/>
      <c r="H10" s="296" t="s">
        <v>139</v>
      </c>
      <c r="I10" s="296" t="s">
        <v>140</v>
      </c>
      <c r="J10" s="296"/>
      <c r="K10" s="296" t="s">
        <v>227</v>
      </c>
      <c r="L10" s="189" t="s">
        <v>9</v>
      </c>
      <c r="M10" s="288"/>
    </row>
    <row r="11" spans="1:13" ht="145.5" customHeight="1" thickBot="1">
      <c r="A11" s="300"/>
      <c r="B11" s="303"/>
      <c r="C11" s="286"/>
      <c r="D11" s="297"/>
      <c r="E11" s="297"/>
      <c r="F11" s="286"/>
      <c r="G11" s="297"/>
      <c r="H11" s="297"/>
      <c r="I11" s="297"/>
      <c r="J11" s="297"/>
      <c r="K11" s="297"/>
      <c r="L11" s="273" t="s">
        <v>237</v>
      </c>
      <c r="M11" s="289"/>
    </row>
    <row r="12" spans="1:14" s="121" customFormat="1" ht="21" customHeight="1" thickBot="1">
      <c r="A12" s="124">
        <v>1</v>
      </c>
      <c r="B12" s="125">
        <v>2</v>
      </c>
      <c r="C12" s="125">
        <v>3</v>
      </c>
      <c r="D12" s="125">
        <v>4</v>
      </c>
      <c r="E12" s="125">
        <v>5</v>
      </c>
      <c r="F12" s="125">
        <v>6</v>
      </c>
      <c r="G12" s="125">
        <v>7</v>
      </c>
      <c r="H12" s="125">
        <v>8</v>
      </c>
      <c r="I12" s="125">
        <v>9</v>
      </c>
      <c r="J12" s="125">
        <v>10</v>
      </c>
      <c r="K12" s="125">
        <v>11</v>
      </c>
      <c r="L12" s="125">
        <v>12</v>
      </c>
      <c r="M12" s="126" t="s">
        <v>228</v>
      </c>
      <c r="N12" s="207"/>
    </row>
    <row r="13" spans="1:16" s="5" customFormat="1" ht="15.75">
      <c r="A13" s="122" t="s">
        <v>87</v>
      </c>
      <c r="B13" s="123" t="s">
        <v>10</v>
      </c>
      <c r="C13" s="158">
        <f>C14</f>
        <v>19917784</v>
      </c>
      <c r="D13" s="158">
        <f>D14</f>
        <v>11547700</v>
      </c>
      <c r="E13" s="158">
        <f>E14</f>
        <v>2724100</v>
      </c>
      <c r="F13" s="158">
        <f aca="true" t="shared" si="0" ref="F13:F24">G13+J13</f>
        <v>1871500</v>
      </c>
      <c r="G13" s="158">
        <f>G14</f>
        <v>1307900</v>
      </c>
      <c r="H13" s="158">
        <f>H14</f>
        <v>659000</v>
      </c>
      <c r="I13" s="158">
        <f>I14</f>
        <v>70200</v>
      </c>
      <c r="J13" s="158">
        <f>J14</f>
        <v>563600</v>
      </c>
      <c r="K13" s="158">
        <f>K14</f>
        <v>556200</v>
      </c>
      <c r="L13" s="158">
        <f>'Додаток 3'!L26</f>
        <v>0</v>
      </c>
      <c r="M13" s="169">
        <f>F13+C13</f>
        <v>21789284</v>
      </c>
      <c r="N13" s="209"/>
      <c r="O13" s="206"/>
      <c r="P13" s="254"/>
    </row>
    <row r="14" spans="1:16" s="1" customFormat="1" ht="18" customHeight="1">
      <c r="A14" s="51" t="s">
        <v>58</v>
      </c>
      <c r="B14" s="33" t="s">
        <v>11</v>
      </c>
      <c r="C14" s="146">
        <f>19917800-16</f>
        <v>19917784</v>
      </c>
      <c r="D14" s="146">
        <v>11547700</v>
      </c>
      <c r="E14" s="146">
        <v>2724100</v>
      </c>
      <c r="F14" s="146">
        <f t="shared" si="0"/>
        <v>1871500</v>
      </c>
      <c r="G14" s="146">
        <f>'Додаток 3'!G15+'Додаток 3'!G106+'Додаток 3'!G135</f>
        <v>1307900</v>
      </c>
      <c r="H14" s="146">
        <f>'Додаток 3'!H15+'Додаток 3'!H106+'Додаток 3'!H135</f>
        <v>659000</v>
      </c>
      <c r="I14" s="146">
        <f>'Додаток 3'!I15+'Додаток 3'!I106+'Додаток 3'!I135</f>
        <v>70200</v>
      </c>
      <c r="J14" s="146">
        <f>'Додаток 3'!J15+'Додаток 3'!J27+'Додаток 3'!J45+'Додаток 3'!J58+'Додаток 3'!J63+'Додаток 3'!J72+'Додаток 3'!J76+'Додаток 3'!J85+'Додаток 3'!J89+'Додаток 3'!J103+'Додаток 3'!J106+'Додаток 3'!J135+'Додаток 3'!J138+'Додаток 3'!J143+'Додаток 3'!J150+'Додаток 3'!J158</f>
        <v>563600</v>
      </c>
      <c r="K14" s="146">
        <f>'Додаток 3'!K15+'Додаток 3'!K27+'Додаток 3'!K45+'Додаток 3'!K58+'Додаток 3'!K63+'Додаток 3'!K72+'Додаток 3'!K76+'Додаток 3'!K85+'Додаток 3'!K89+'Додаток 3'!K103+'Додаток 3'!K106+'Додаток 3'!K135+'Додаток 3'!K138+'Додаток 3'!K143+'Додаток 3'!K150+'Додаток 3'!K158</f>
        <v>556200</v>
      </c>
      <c r="L14" s="144">
        <f>'Додаток 3'!L27</f>
        <v>0</v>
      </c>
      <c r="M14" s="170">
        <f>F14+C14</f>
        <v>21789284</v>
      </c>
      <c r="N14" s="209"/>
      <c r="O14" s="206"/>
      <c r="P14" s="254"/>
    </row>
    <row r="15" spans="1:16" s="5" customFormat="1" ht="19.5" customHeight="1">
      <c r="A15" s="46" t="s">
        <v>59</v>
      </c>
      <c r="B15" s="19" t="s">
        <v>12</v>
      </c>
      <c r="C15" s="144">
        <f>C28+C27+C26+C25+C24+C22+C21+C20+C19+C18+C17+C16</f>
        <v>232734300</v>
      </c>
      <c r="D15" s="144">
        <f>D28+D27+D26+D25+D24+D22+D21+D20+D19+D18+D17+D16</f>
        <v>137978693</v>
      </c>
      <c r="E15" s="144">
        <f>E28+E27+E26+E25+E24+E22+E21+E20+E19+E18+E17+E16</f>
        <v>29378412</v>
      </c>
      <c r="F15" s="144">
        <f t="shared" si="0"/>
        <v>32117720</v>
      </c>
      <c r="G15" s="144">
        <f aca="true" t="shared" si="1" ref="G15:L15">G21+G20+G19+G18+G17+G16+G22+G23</f>
        <v>27316600</v>
      </c>
      <c r="H15" s="144">
        <f t="shared" si="1"/>
        <v>4653000</v>
      </c>
      <c r="I15" s="144">
        <f t="shared" si="1"/>
        <v>335000</v>
      </c>
      <c r="J15" s="144">
        <f>J21+J20+J19+J18+J17+J16+J22+J23+J24</f>
        <v>4801120</v>
      </c>
      <c r="K15" s="144">
        <f>K21+K20+K19+K18+K17+K16+K22+K23+K24</f>
        <v>4611920</v>
      </c>
      <c r="L15" s="144">
        <f t="shared" si="1"/>
        <v>0</v>
      </c>
      <c r="M15" s="174">
        <f aca="true" t="shared" si="2" ref="M15:M46">F15+C15</f>
        <v>264852020</v>
      </c>
      <c r="N15" s="209"/>
      <c r="O15" s="206"/>
      <c r="P15" s="254"/>
    </row>
    <row r="16" spans="1:16" s="5" customFormat="1" ht="19.5" customHeight="1">
      <c r="A16" s="114" t="s">
        <v>89</v>
      </c>
      <c r="B16" s="108" t="s">
        <v>31</v>
      </c>
      <c r="C16" s="146">
        <f>'Додаток 3'!C29</f>
        <v>69478800</v>
      </c>
      <c r="D16" s="146">
        <f>'Додаток 3'!D29</f>
        <v>38779000</v>
      </c>
      <c r="E16" s="146">
        <f>'Додаток 3'!E29</f>
        <v>9791500</v>
      </c>
      <c r="F16" s="146">
        <f t="shared" si="0"/>
        <v>16364400</v>
      </c>
      <c r="G16" s="146">
        <f>'Додаток 3'!G29</f>
        <v>14586700</v>
      </c>
      <c r="H16" s="146">
        <f>'Додаток 3'!H29</f>
        <v>618000</v>
      </c>
      <c r="I16" s="146">
        <f>'Додаток 3'!I29</f>
        <v>54800</v>
      </c>
      <c r="J16" s="146">
        <f>'Додаток 3'!J29+'Додаток 3'!J110</f>
        <v>1777700</v>
      </c>
      <c r="K16" s="146">
        <f>'Додаток 3'!K29+'Додаток 3'!K110</f>
        <v>1640000</v>
      </c>
      <c r="L16" s="146">
        <f>'Додаток 3'!L29</f>
        <v>0</v>
      </c>
      <c r="M16" s="170">
        <f>'Додаток 3'!M29</f>
        <v>84708200</v>
      </c>
      <c r="N16" s="209"/>
      <c r="O16" s="206"/>
      <c r="P16" s="254"/>
    </row>
    <row r="17" spans="1:16" s="5" customFormat="1" ht="19.5" customHeight="1">
      <c r="A17" s="114" t="s">
        <v>90</v>
      </c>
      <c r="B17" s="108" t="s">
        <v>32</v>
      </c>
      <c r="C17" s="146">
        <f>'Додаток 3'!C30</f>
        <v>131737400</v>
      </c>
      <c r="D17" s="146">
        <f>'Додаток 3'!D30</f>
        <v>80107700</v>
      </c>
      <c r="E17" s="146">
        <f>'Додаток 3'!E30</f>
        <v>16918300</v>
      </c>
      <c r="F17" s="146">
        <f t="shared" si="0"/>
        <v>10837020</v>
      </c>
      <c r="G17" s="146">
        <f>'Додаток 3'!G30</f>
        <v>8118600</v>
      </c>
      <c r="H17" s="146">
        <f>'Додаток 3'!H30</f>
        <v>1176700</v>
      </c>
      <c r="I17" s="146">
        <f>'Додаток 3'!I30</f>
        <v>45500</v>
      </c>
      <c r="J17" s="146">
        <f>'Додаток 3'!J30+'Додаток 3'!J111</f>
        <v>2718420</v>
      </c>
      <c r="K17" s="146">
        <f>'Додаток 3'!K30+'Додаток 3'!K111</f>
        <v>2666920</v>
      </c>
      <c r="L17" s="146">
        <f>'Додаток 3'!L30</f>
        <v>0</v>
      </c>
      <c r="M17" s="170">
        <f>'Додаток 3'!M30</f>
        <v>140657500</v>
      </c>
      <c r="N17" s="209"/>
      <c r="O17" s="206"/>
      <c r="P17" s="254"/>
    </row>
    <row r="18" spans="1:16" s="5" customFormat="1" ht="19.5" customHeight="1">
      <c r="A18" s="114" t="s">
        <v>159</v>
      </c>
      <c r="B18" s="108" t="s">
        <v>160</v>
      </c>
      <c r="C18" s="146">
        <f>'Додаток 3'!C31</f>
        <v>718100</v>
      </c>
      <c r="D18" s="146">
        <f>'Додаток 3'!D31</f>
        <v>526100</v>
      </c>
      <c r="E18" s="146">
        <f>'Додаток 3'!E31</f>
        <v>0</v>
      </c>
      <c r="F18" s="146">
        <f t="shared" si="0"/>
        <v>0</v>
      </c>
      <c r="G18" s="146">
        <f>'Додаток 3'!G31</f>
        <v>0</v>
      </c>
      <c r="H18" s="146">
        <f>'Додаток 3'!H31</f>
        <v>0</v>
      </c>
      <c r="I18" s="146">
        <f>'Додаток 3'!I31</f>
        <v>0</v>
      </c>
      <c r="J18" s="146">
        <f>'Додаток 3'!J31</f>
        <v>0</v>
      </c>
      <c r="K18" s="146">
        <f>'Додаток 3'!K31</f>
        <v>0</v>
      </c>
      <c r="L18" s="146">
        <f>'Додаток 3'!L31</f>
        <v>0</v>
      </c>
      <c r="M18" s="170">
        <f>'Додаток 3'!M31</f>
        <v>718100</v>
      </c>
      <c r="N18" s="209"/>
      <c r="O18" s="206"/>
      <c r="P18" s="254"/>
    </row>
    <row r="19" spans="1:16" s="5" customFormat="1" ht="19.5" customHeight="1">
      <c r="A19" s="114" t="s">
        <v>91</v>
      </c>
      <c r="B19" s="108" t="s">
        <v>33</v>
      </c>
      <c r="C19" s="146">
        <f>'Додаток 3'!C32</f>
        <v>6325400</v>
      </c>
      <c r="D19" s="146">
        <f>'Додаток 3'!D32</f>
        <v>3434400</v>
      </c>
      <c r="E19" s="146">
        <f>'Додаток 3'!E32</f>
        <v>822800</v>
      </c>
      <c r="F19" s="146">
        <f t="shared" si="0"/>
        <v>235300</v>
      </c>
      <c r="G19" s="146">
        <f>'Додаток 3'!G32</f>
        <v>235300</v>
      </c>
      <c r="H19" s="146">
        <f>'Додаток 3'!H32</f>
        <v>0</v>
      </c>
      <c r="I19" s="146">
        <f>'Додаток 3'!I32</f>
        <v>18000</v>
      </c>
      <c r="J19" s="146">
        <f>'Додаток 3'!J32</f>
        <v>0</v>
      </c>
      <c r="K19" s="146">
        <f>'Додаток 3'!K32</f>
        <v>0</v>
      </c>
      <c r="L19" s="146">
        <f>'Додаток 3'!L32</f>
        <v>0</v>
      </c>
      <c r="M19" s="170">
        <f>'Додаток 3'!M32</f>
        <v>6560700</v>
      </c>
      <c r="N19" s="209"/>
      <c r="O19" s="206"/>
      <c r="P19" s="254"/>
    </row>
    <row r="20" spans="1:16" s="5" customFormat="1" ht="19.5" customHeight="1">
      <c r="A20" s="114" t="s">
        <v>92</v>
      </c>
      <c r="B20" s="108" t="s">
        <v>34</v>
      </c>
      <c r="C20" s="146">
        <f>'Додаток 3'!C33+'Додаток 3'!C47</f>
        <v>4680100</v>
      </c>
      <c r="D20" s="146">
        <f>'Додаток 3'!D33+'Додаток 3'!D47</f>
        <v>2062993</v>
      </c>
      <c r="E20" s="146">
        <f>'Додаток 3'!E33+'Додаток 3'!E47</f>
        <v>513112</v>
      </c>
      <c r="F20" s="146">
        <f t="shared" si="0"/>
        <v>20500</v>
      </c>
      <c r="G20" s="146">
        <f>'Додаток 3'!G33+'Додаток 3'!G47</f>
        <v>20500</v>
      </c>
      <c r="H20" s="146">
        <f>'Додаток 3'!H33+'Додаток 3'!H47</f>
        <v>0</v>
      </c>
      <c r="I20" s="146">
        <f>'Додаток 3'!I33+'Додаток 3'!I47</f>
        <v>0</v>
      </c>
      <c r="J20" s="146">
        <f>'Додаток 3'!J33+'Додаток 3'!J47</f>
        <v>0</v>
      </c>
      <c r="K20" s="146">
        <f>'Додаток 3'!K33+'Додаток 3'!K47</f>
        <v>0</v>
      </c>
      <c r="L20" s="146">
        <f>'Додаток 3'!L33+'Додаток 3'!L47</f>
        <v>0</v>
      </c>
      <c r="M20" s="170">
        <f>'Додаток 3'!M33+'Додаток 3'!M47</f>
        <v>4700600</v>
      </c>
      <c r="N20" s="209"/>
      <c r="O20" s="206"/>
      <c r="P20" s="254"/>
    </row>
    <row r="21" spans="1:16" s="5" customFormat="1" ht="43.5" customHeight="1">
      <c r="A21" s="114" t="s">
        <v>93</v>
      </c>
      <c r="B21" s="281" t="s">
        <v>320</v>
      </c>
      <c r="C21" s="146">
        <f>'Додаток 3'!C34</f>
        <v>9241100</v>
      </c>
      <c r="D21" s="146">
        <f>'Додаток 3'!D34</f>
        <v>5965200</v>
      </c>
      <c r="E21" s="146">
        <f>'Додаток 3'!E34</f>
        <v>612300</v>
      </c>
      <c r="F21" s="146">
        <f t="shared" si="0"/>
        <v>368500</v>
      </c>
      <c r="G21" s="146">
        <f>'Додаток 3'!G34</f>
        <v>73500</v>
      </c>
      <c r="H21" s="146">
        <f>'Додаток 3'!H34</f>
        <v>0</v>
      </c>
      <c r="I21" s="146">
        <f>'Додаток 3'!I34</f>
        <v>0</v>
      </c>
      <c r="J21" s="146">
        <f>'Додаток 3'!J34+'Додаток 3'!J112</f>
        <v>295000</v>
      </c>
      <c r="K21" s="146">
        <f>'Додаток 3'!K34+'Додаток 3'!K112</f>
        <v>295000</v>
      </c>
      <c r="L21" s="146">
        <f>'Додаток 3'!L34</f>
        <v>0</v>
      </c>
      <c r="M21" s="170">
        <f>'Додаток 3'!M34</f>
        <v>9329600</v>
      </c>
      <c r="N21" s="209"/>
      <c r="O21" s="206"/>
      <c r="P21" s="254"/>
    </row>
    <row r="22" spans="1:16" s="5" customFormat="1" ht="24.75" customHeight="1">
      <c r="A22" s="114" t="s">
        <v>94</v>
      </c>
      <c r="B22" s="108" t="s">
        <v>35</v>
      </c>
      <c r="C22" s="146">
        <f>'Додаток 3'!C35</f>
        <v>7000000</v>
      </c>
      <c r="D22" s="146">
        <f>'Додаток 3'!D35</f>
        <v>4733600</v>
      </c>
      <c r="E22" s="146">
        <f>'Додаток 3'!E35</f>
        <v>631500</v>
      </c>
      <c r="F22" s="146">
        <f t="shared" si="0"/>
        <v>13000</v>
      </c>
      <c r="G22" s="146">
        <f>'Додаток 3'!G35</f>
        <v>13000</v>
      </c>
      <c r="H22" s="146">
        <f>'Додаток 3'!H35</f>
        <v>0</v>
      </c>
      <c r="I22" s="146">
        <f>'Додаток 3'!I35</f>
        <v>0</v>
      </c>
      <c r="J22" s="146">
        <f>'Додаток 3'!J35</f>
        <v>0</v>
      </c>
      <c r="K22" s="146">
        <f>'Додаток 3'!K35</f>
        <v>0</v>
      </c>
      <c r="L22" s="146">
        <f>'Додаток 3'!L35</f>
        <v>0</v>
      </c>
      <c r="M22" s="170">
        <f>'Додаток 3'!M35</f>
        <v>7013000</v>
      </c>
      <c r="N22" s="209"/>
      <c r="O22" s="206"/>
      <c r="P22" s="254"/>
    </row>
    <row r="23" spans="1:16" s="5" customFormat="1" ht="20.25" customHeight="1">
      <c r="A23" s="114" t="s">
        <v>291</v>
      </c>
      <c r="B23" s="108" t="s">
        <v>292</v>
      </c>
      <c r="C23" s="146">
        <f>'Додаток 3'!C36</f>
        <v>0</v>
      </c>
      <c r="D23" s="146">
        <f>'Додаток 3'!D36</f>
        <v>0</v>
      </c>
      <c r="E23" s="146">
        <f>'Додаток 3'!E36</f>
        <v>0</v>
      </c>
      <c r="F23" s="146">
        <f t="shared" si="0"/>
        <v>4269000</v>
      </c>
      <c r="G23" s="146">
        <f>'Додаток 3'!G36</f>
        <v>4269000</v>
      </c>
      <c r="H23" s="146">
        <f>'Додаток 3'!H36</f>
        <v>2858300</v>
      </c>
      <c r="I23" s="146">
        <f>'Додаток 3'!I36</f>
        <v>216700</v>
      </c>
      <c r="J23" s="146">
        <f>'Додаток 3'!J36</f>
        <v>0</v>
      </c>
      <c r="K23" s="146">
        <f>'Додаток 3'!K36</f>
        <v>0</v>
      </c>
      <c r="L23" s="146">
        <f>'Додаток 3'!L36</f>
        <v>0</v>
      </c>
      <c r="M23" s="170">
        <f>'Додаток 3'!M36</f>
        <v>4269000</v>
      </c>
      <c r="N23" s="209"/>
      <c r="O23" s="206"/>
      <c r="P23" s="254"/>
    </row>
    <row r="24" spans="1:16" s="5" customFormat="1" ht="13.5" customHeight="1">
      <c r="A24" s="114" t="s">
        <v>111</v>
      </c>
      <c r="B24" s="108" t="s">
        <v>36</v>
      </c>
      <c r="C24" s="146">
        <f>'Додаток 3'!C37</f>
        <v>739100</v>
      </c>
      <c r="D24" s="146">
        <f>'Додаток 3'!D37</f>
        <v>524300</v>
      </c>
      <c r="E24" s="146">
        <f>'Додаток 3'!E37</f>
        <v>0</v>
      </c>
      <c r="F24" s="146">
        <f t="shared" si="0"/>
        <v>10000</v>
      </c>
      <c r="G24" s="146">
        <f>'Додаток 3'!G37</f>
        <v>0</v>
      </c>
      <c r="H24" s="146">
        <f>'Додаток 3'!H37</f>
        <v>0</v>
      </c>
      <c r="I24" s="146">
        <f>'Додаток 3'!I37</f>
        <v>0</v>
      </c>
      <c r="J24" s="146">
        <f>'Додаток 3'!J37</f>
        <v>10000</v>
      </c>
      <c r="K24" s="146">
        <f>'Додаток 3'!K37</f>
        <v>10000</v>
      </c>
      <c r="L24" s="146">
        <f>'Додаток 3'!L37</f>
        <v>0</v>
      </c>
      <c r="M24" s="170">
        <f>'Додаток 3'!M37</f>
        <v>749100</v>
      </c>
      <c r="N24" s="209"/>
      <c r="O24" s="206"/>
      <c r="P24" s="254"/>
    </row>
    <row r="25" spans="1:16" s="5" customFormat="1" ht="24" customHeight="1">
      <c r="A25" s="114" t="s">
        <v>95</v>
      </c>
      <c r="B25" s="108" t="s">
        <v>37</v>
      </c>
      <c r="C25" s="146">
        <f>'Додаток 3'!C38</f>
        <v>123300</v>
      </c>
      <c r="D25" s="146">
        <f>'Додаток 3'!D38</f>
        <v>85500</v>
      </c>
      <c r="E25" s="146">
        <f>'Додаток 3'!E38</f>
        <v>0</v>
      </c>
      <c r="F25" s="146">
        <f>'Додаток 3'!F38</f>
        <v>0</v>
      </c>
      <c r="G25" s="146">
        <f>'Додаток 3'!G38</f>
        <v>0</v>
      </c>
      <c r="H25" s="146">
        <f>'Додаток 3'!H38</f>
        <v>0</v>
      </c>
      <c r="I25" s="146">
        <f>'Додаток 3'!I38</f>
        <v>0</v>
      </c>
      <c r="J25" s="146">
        <f>'Додаток 3'!J38</f>
        <v>0</v>
      </c>
      <c r="K25" s="146">
        <f>'Додаток 3'!K38</f>
        <v>0</v>
      </c>
      <c r="L25" s="146">
        <f>'Додаток 3'!L38</f>
        <v>0</v>
      </c>
      <c r="M25" s="170">
        <f>'Додаток 3'!M38</f>
        <v>123300</v>
      </c>
      <c r="N25" s="209"/>
      <c r="O25" s="206"/>
      <c r="P25" s="254"/>
    </row>
    <row r="26" spans="1:16" s="5" customFormat="1" ht="17.25" customHeight="1">
      <c r="A26" s="114" t="s">
        <v>96</v>
      </c>
      <c r="B26" s="108" t="s">
        <v>38</v>
      </c>
      <c r="C26" s="146">
        <f>'Додаток 3'!C39</f>
        <v>2328500</v>
      </c>
      <c r="D26" s="146">
        <f>'Додаток 3'!D39</f>
        <v>1599200</v>
      </c>
      <c r="E26" s="146">
        <f>'Додаток 3'!E39</f>
        <v>88900</v>
      </c>
      <c r="F26" s="146">
        <f>'Додаток 3'!F39</f>
        <v>0</v>
      </c>
      <c r="G26" s="146">
        <f>'Додаток 3'!G39</f>
        <v>0</v>
      </c>
      <c r="H26" s="146">
        <f>'Додаток 3'!H39</f>
        <v>0</v>
      </c>
      <c r="I26" s="146">
        <f>'Додаток 3'!I39</f>
        <v>0</v>
      </c>
      <c r="J26" s="146">
        <f>'Додаток 3'!J39</f>
        <v>0</v>
      </c>
      <c r="K26" s="146">
        <f>'Додаток 3'!K39</f>
        <v>0</v>
      </c>
      <c r="L26" s="146">
        <f>'Додаток 3'!L39</f>
        <v>0</v>
      </c>
      <c r="M26" s="170">
        <f>'Додаток 3'!M39</f>
        <v>2328500</v>
      </c>
      <c r="N26" s="209"/>
      <c r="O26" s="206"/>
      <c r="P26" s="254"/>
    </row>
    <row r="27" spans="1:16" s="5" customFormat="1" ht="16.5" customHeight="1">
      <c r="A27" s="114" t="s">
        <v>206</v>
      </c>
      <c r="B27" s="108" t="s">
        <v>207</v>
      </c>
      <c r="C27" s="146">
        <f>'Додаток 3'!C40</f>
        <v>230500</v>
      </c>
      <c r="D27" s="146">
        <f>'Додаток 3'!D40</f>
        <v>160700</v>
      </c>
      <c r="E27" s="146">
        <f>'Додаток 3'!E40</f>
        <v>0</v>
      </c>
      <c r="F27" s="146">
        <f>'Додаток 3'!F40</f>
        <v>0</v>
      </c>
      <c r="G27" s="146">
        <f>'Додаток 3'!G40</f>
        <v>0</v>
      </c>
      <c r="H27" s="146">
        <f>'Додаток 3'!H40</f>
        <v>0</v>
      </c>
      <c r="I27" s="146">
        <f>'Додаток 3'!I40</f>
        <v>0</v>
      </c>
      <c r="J27" s="146">
        <f>'Додаток 3'!J40</f>
        <v>0</v>
      </c>
      <c r="K27" s="146">
        <f>'Додаток 3'!K40</f>
        <v>0</v>
      </c>
      <c r="L27" s="146">
        <f>'Додаток 3'!L40</f>
        <v>0</v>
      </c>
      <c r="M27" s="170">
        <f>'Додаток 3'!M40</f>
        <v>230500</v>
      </c>
      <c r="N27" s="209"/>
      <c r="O27" s="206"/>
      <c r="P27" s="254"/>
    </row>
    <row r="28" spans="1:16" s="5" customFormat="1" ht="37.5" customHeight="1">
      <c r="A28" s="114" t="s">
        <v>0</v>
      </c>
      <c r="B28" s="108" t="s">
        <v>1</v>
      </c>
      <c r="C28" s="146">
        <f>'Додаток 3'!C41</f>
        <v>132000</v>
      </c>
      <c r="D28" s="146">
        <f>'Додаток 3'!D41</f>
        <v>0</v>
      </c>
      <c r="E28" s="146">
        <f>'Додаток 3'!E41</f>
        <v>0</v>
      </c>
      <c r="F28" s="146">
        <f>'Додаток 3'!F41</f>
        <v>0</v>
      </c>
      <c r="G28" s="146">
        <f>'Додаток 3'!G41</f>
        <v>0</v>
      </c>
      <c r="H28" s="146">
        <f>'Додаток 3'!H41</f>
        <v>0</v>
      </c>
      <c r="I28" s="146">
        <f>'Додаток 3'!I41</f>
        <v>0</v>
      </c>
      <c r="J28" s="146">
        <f>'Додаток 3'!J41</f>
        <v>0</v>
      </c>
      <c r="K28" s="146">
        <f>'Додаток 3'!K41</f>
        <v>0</v>
      </c>
      <c r="L28" s="146">
        <f>'Додаток 3'!L41</f>
        <v>0</v>
      </c>
      <c r="M28" s="170">
        <f>'Додаток 3'!M41</f>
        <v>132000</v>
      </c>
      <c r="N28" s="209"/>
      <c r="O28" s="206"/>
      <c r="P28" s="254"/>
    </row>
    <row r="29" spans="1:16" s="5" customFormat="1" ht="16.5" customHeight="1">
      <c r="A29" s="46" t="s">
        <v>60</v>
      </c>
      <c r="B29" s="20" t="s">
        <v>13</v>
      </c>
      <c r="C29" s="144">
        <f>C30+C31+C32+C33+C34+C35</f>
        <v>142346200</v>
      </c>
      <c r="D29" s="144">
        <f>D30+D31+D32+D33+D34+D35</f>
        <v>86298223</v>
      </c>
      <c r="E29" s="144">
        <f>E30+E31+E32+E33+E34+E35</f>
        <v>15280196</v>
      </c>
      <c r="F29" s="144">
        <f>G29+J29</f>
        <v>5299600</v>
      </c>
      <c r="G29" s="144">
        <f>G30+G31+G32+G33+G34+G35</f>
        <v>1550200</v>
      </c>
      <c r="H29" s="144">
        <f>H30+H31+H32+H33+H34+H35</f>
        <v>328100</v>
      </c>
      <c r="I29" s="144">
        <f>I30+I31+I32+I33+I34+I35</f>
        <v>123000</v>
      </c>
      <c r="J29" s="144">
        <f>J30+J31+J32+J33+J34+J35</f>
        <v>3749400</v>
      </c>
      <c r="K29" s="144">
        <f>K30+K31+K32+K33+K34+K35</f>
        <v>3585600</v>
      </c>
      <c r="L29" s="144">
        <f>'Додаток 3'!L48</f>
        <v>0</v>
      </c>
      <c r="M29" s="174">
        <f>F29+C29</f>
        <v>147645800</v>
      </c>
      <c r="N29" s="209"/>
      <c r="O29" s="206"/>
      <c r="P29" s="254"/>
    </row>
    <row r="30" spans="1:16" s="5" customFormat="1" ht="16.5" customHeight="1">
      <c r="A30" s="114" t="s">
        <v>97</v>
      </c>
      <c r="B30" s="108" t="s">
        <v>154</v>
      </c>
      <c r="C30" s="146">
        <f>57524700-75152</f>
        <v>57449548</v>
      </c>
      <c r="D30" s="146">
        <f>34000300-922600</f>
        <v>33077700</v>
      </c>
      <c r="E30" s="146">
        <f>6436200+919970</f>
        <v>7356170</v>
      </c>
      <c r="F30" s="148">
        <f>G30+J30</f>
        <v>2523900</v>
      </c>
      <c r="G30" s="148">
        <v>437800</v>
      </c>
      <c r="H30" s="148">
        <v>30000</v>
      </c>
      <c r="I30" s="148">
        <v>48100</v>
      </c>
      <c r="J30" s="148">
        <f>101500+K30</f>
        <v>2086100</v>
      </c>
      <c r="K30" s="146">
        <f>'Додаток 3'!K65+'Додаток 3'!K114</f>
        <v>1984600</v>
      </c>
      <c r="L30" s="144"/>
      <c r="M30" s="170">
        <f t="shared" si="2"/>
        <v>59973448</v>
      </c>
      <c r="N30" s="209"/>
      <c r="O30" s="206"/>
      <c r="P30" s="254"/>
    </row>
    <row r="31" spans="1:16" s="5" customFormat="1" ht="16.5" customHeight="1">
      <c r="A31" s="114" t="s">
        <v>98</v>
      </c>
      <c r="B31" s="108" t="s">
        <v>41</v>
      </c>
      <c r="C31" s="146">
        <f>19842400-989223</f>
        <v>18853177</v>
      </c>
      <c r="D31" s="146">
        <f>11525200-621200</f>
        <v>10904000</v>
      </c>
      <c r="E31" s="146">
        <f>3426300-118544</f>
        <v>3307756</v>
      </c>
      <c r="F31" s="148">
        <f>G31+J31</f>
        <v>787600</v>
      </c>
      <c r="G31" s="148">
        <v>59600</v>
      </c>
      <c r="H31" s="148"/>
      <c r="I31" s="148">
        <v>20000</v>
      </c>
      <c r="J31" s="148">
        <f>9800+K31</f>
        <v>728000</v>
      </c>
      <c r="K31" s="146">
        <f>'Додаток 3'!K66+'Додаток 3'!K115</f>
        <v>718200</v>
      </c>
      <c r="L31" s="144"/>
      <c r="M31" s="170">
        <f t="shared" si="2"/>
        <v>19640777</v>
      </c>
      <c r="N31" s="209"/>
      <c r="O31" s="206"/>
      <c r="P31" s="254"/>
    </row>
    <row r="32" spans="1:16" s="5" customFormat="1" ht="24.75" customHeight="1">
      <c r="A32" s="114" t="s">
        <v>99</v>
      </c>
      <c r="B32" s="108" t="s">
        <v>42</v>
      </c>
      <c r="C32" s="146">
        <f>16934600-152890</f>
        <v>16781710</v>
      </c>
      <c r="D32" s="146">
        <f>10765200+33600</f>
        <v>10798800</v>
      </c>
      <c r="E32" s="146">
        <f>410300+10426</f>
        <v>420726</v>
      </c>
      <c r="F32" s="148">
        <f>G32+J32</f>
        <v>17900</v>
      </c>
      <c r="G32" s="148">
        <v>17900</v>
      </c>
      <c r="H32" s="148"/>
      <c r="I32" s="148"/>
      <c r="J32" s="148"/>
      <c r="K32" s="146"/>
      <c r="L32" s="144"/>
      <c r="M32" s="170">
        <f t="shared" si="2"/>
        <v>16799610</v>
      </c>
      <c r="N32" s="209"/>
      <c r="O32" s="206"/>
      <c r="P32" s="254"/>
    </row>
    <row r="33" spans="1:16" s="5" customFormat="1" ht="39" customHeight="1">
      <c r="A33" s="114" t="s">
        <v>100</v>
      </c>
      <c r="B33" s="108" t="s">
        <v>155</v>
      </c>
      <c r="C33" s="146">
        <f>41546200+943931</f>
        <v>42490131</v>
      </c>
      <c r="D33" s="146">
        <f>26726700+335300</f>
        <v>27062000</v>
      </c>
      <c r="E33" s="146">
        <f>3400800+269483</f>
        <v>3670283</v>
      </c>
      <c r="F33" s="148">
        <f>G33+J33</f>
        <v>1658400</v>
      </c>
      <c r="G33" s="148">
        <v>1034900</v>
      </c>
      <c r="H33" s="148">
        <v>298100</v>
      </c>
      <c r="I33" s="148">
        <v>54900</v>
      </c>
      <c r="J33" s="148">
        <f>52500+K33</f>
        <v>623500</v>
      </c>
      <c r="K33" s="146">
        <f>'Додаток 3'!K116+'Додаток 3'!K68</f>
        <v>571000</v>
      </c>
      <c r="L33" s="144"/>
      <c r="M33" s="170">
        <f t="shared" si="2"/>
        <v>44148531</v>
      </c>
      <c r="N33" s="209"/>
      <c r="O33" s="206"/>
      <c r="P33" s="254"/>
    </row>
    <row r="34" spans="1:16" s="5" customFormat="1" ht="24" customHeight="1">
      <c r="A34" s="114" t="s">
        <v>101</v>
      </c>
      <c r="B34" s="108" t="s">
        <v>156</v>
      </c>
      <c r="C34" s="146">
        <f>6152600+164558</f>
        <v>6317158</v>
      </c>
      <c r="D34" s="146">
        <f>4117800+35023</f>
        <v>4152823</v>
      </c>
      <c r="E34" s="146">
        <f>449300+63085</f>
        <v>512385</v>
      </c>
      <c r="F34" s="146">
        <f>J34</f>
        <v>311800</v>
      </c>
      <c r="G34" s="146"/>
      <c r="H34" s="146"/>
      <c r="I34" s="146"/>
      <c r="J34" s="146">
        <f>K34</f>
        <v>311800</v>
      </c>
      <c r="K34" s="146">
        <f>'Додаток 3'!K117+'Додаток 3'!K69</f>
        <v>311800</v>
      </c>
      <c r="L34" s="144"/>
      <c r="M34" s="170">
        <f t="shared" si="2"/>
        <v>6628958</v>
      </c>
      <c r="N34" s="209"/>
      <c r="O34" s="206"/>
      <c r="P34" s="254"/>
    </row>
    <row r="35" spans="1:16" s="5" customFormat="1" ht="20.25" customHeight="1">
      <c r="A35" s="114" t="s">
        <v>211</v>
      </c>
      <c r="B35" s="108" t="s">
        <v>212</v>
      </c>
      <c r="C35" s="146">
        <f>345700+108776</f>
        <v>454476</v>
      </c>
      <c r="D35" s="146">
        <f>226800+76100</f>
        <v>302900</v>
      </c>
      <c r="E35" s="146">
        <f>7000+5876</f>
        <v>12876</v>
      </c>
      <c r="F35" s="146"/>
      <c r="G35" s="146"/>
      <c r="H35" s="146"/>
      <c r="I35" s="146"/>
      <c r="J35" s="146"/>
      <c r="K35" s="146"/>
      <c r="L35" s="144"/>
      <c r="M35" s="170">
        <f t="shared" si="2"/>
        <v>454476</v>
      </c>
      <c r="N35" s="209"/>
      <c r="O35" s="206"/>
      <c r="P35" s="254"/>
    </row>
    <row r="36" spans="1:16" s="5" customFormat="1" ht="33" customHeight="1">
      <c r="A36" s="46" t="s">
        <v>61</v>
      </c>
      <c r="B36" s="20" t="s">
        <v>14</v>
      </c>
      <c r="C36" s="144">
        <f>C37+C38+C39+C41+C42+C43+C44+C45+C46+C50+C51+C47+C48+C40+C49</f>
        <v>6045200</v>
      </c>
      <c r="D36" s="144">
        <f aca="true" t="shared" si="3" ref="D36:M36">D37+D38+D39+D41+D42+D43+D44+D45+D46+D50+D51+D47+D48+D40+D49</f>
        <v>2081106</v>
      </c>
      <c r="E36" s="144">
        <f t="shared" si="3"/>
        <v>492609</v>
      </c>
      <c r="F36" s="144">
        <f t="shared" si="3"/>
        <v>1293760</v>
      </c>
      <c r="G36" s="144">
        <f t="shared" si="3"/>
        <v>95360</v>
      </c>
      <c r="H36" s="144">
        <f t="shared" si="3"/>
        <v>47700</v>
      </c>
      <c r="I36" s="144">
        <f t="shared" si="3"/>
        <v>0</v>
      </c>
      <c r="J36" s="144">
        <f t="shared" si="3"/>
        <v>1198400</v>
      </c>
      <c r="K36" s="144">
        <f t="shared" si="3"/>
        <v>1198400</v>
      </c>
      <c r="L36" s="144">
        <f t="shared" si="3"/>
        <v>330500</v>
      </c>
      <c r="M36" s="174">
        <f t="shared" si="3"/>
        <v>7338960</v>
      </c>
      <c r="N36" s="209"/>
      <c r="O36" s="206"/>
      <c r="P36" s="254"/>
    </row>
    <row r="37" spans="1:16" s="6" customFormat="1" ht="179.25" customHeight="1">
      <c r="A37" s="107">
        <v>90203</v>
      </c>
      <c r="B37" s="115" t="s">
        <v>219</v>
      </c>
      <c r="C37" s="144"/>
      <c r="D37" s="146"/>
      <c r="E37" s="146"/>
      <c r="F37" s="146">
        <f>G37+J37</f>
        <v>330500</v>
      </c>
      <c r="G37" s="144"/>
      <c r="H37" s="148"/>
      <c r="I37" s="148"/>
      <c r="J37" s="146">
        <v>330500</v>
      </c>
      <c r="K37" s="146">
        <v>330500</v>
      </c>
      <c r="L37" s="146">
        <v>330500</v>
      </c>
      <c r="M37" s="170">
        <f t="shared" si="2"/>
        <v>330500</v>
      </c>
      <c r="N37" s="209"/>
      <c r="O37" s="206"/>
      <c r="P37" s="254"/>
    </row>
    <row r="38" spans="1:16" s="1" customFormat="1" ht="15.75" customHeight="1">
      <c r="A38" s="110" t="s">
        <v>62</v>
      </c>
      <c r="B38" s="31" t="s">
        <v>119</v>
      </c>
      <c r="C38" s="146">
        <v>1244800</v>
      </c>
      <c r="D38" s="146"/>
      <c r="E38" s="146"/>
      <c r="F38" s="146"/>
      <c r="G38" s="146"/>
      <c r="H38" s="146"/>
      <c r="I38" s="146"/>
      <c r="J38" s="146"/>
      <c r="K38" s="146"/>
      <c r="L38" s="144"/>
      <c r="M38" s="170">
        <f t="shared" si="2"/>
        <v>1244800</v>
      </c>
      <c r="N38" s="210"/>
      <c r="O38" s="206"/>
      <c r="P38" s="254"/>
    </row>
    <row r="39" spans="1:16" s="1" customFormat="1" ht="24.75" customHeight="1">
      <c r="A39" s="110" t="s">
        <v>120</v>
      </c>
      <c r="B39" s="31" t="s">
        <v>121</v>
      </c>
      <c r="C39" s="146">
        <v>90000</v>
      </c>
      <c r="D39" s="146"/>
      <c r="E39" s="146"/>
      <c r="F39" s="146"/>
      <c r="G39" s="146"/>
      <c r="H39" s="146"/>
      <c r="I39" s="146"/>
      <c r="J39" s="146"/>
      <c r="K39" s="144"/>
      <c r="L39" s="144"/>
      <c r="M39" s="170">
        <f t="shared" si="2"/>
        <v>90000</v>
      </c>
      <c r="N39" s="210"/>
      <c r="O39" s="206"/>
      <c r="P39" s="254"/>
    </row>
    <row r="40" spans="1:16" s="1" customFormat="1" ht="51" customHeight="1">
      <c r="A40" s="110" t="s">
        <v>308</v>
      </c>
      <c r="B40" s="31" t="s">
        <v>319</v>
      </c>
      <c r="C40" s="146">
        <v>417000</v>
      </c>
      <c r="D40" s="146">
        <v>253615</v>
      </c>
      <c r="E40" s="146">
        <v>52557</v>
      </c>
      <c r="F40" s="146">
        <f>G40+J40</f>
        <v>500000</v>
      </c>
      <c r="G40" s="146"/>
      <c r="H40" s="146"/>
      <c r="I40" s="146"/>
      <c r="J40" s="146">
        <f>K40</f>
        <v>500000</v>
      </c>
      <c r="K40" s="146">
        <f>'Додаток 3'!K49+'Додаток 3'!K119</f>
        <v>500000</v>
      </c>
      <c r="L40" s="144"/>
      <c r="M40" s="170">
        <f t="shared" si="2"/>
        <v>917000</v>
      </c>
      <c r="N40" s="210"/>
      <c r="O40" s="206"/>
      <c r="P40" s="254"/>
    </row>
    <row r="41" spans="1:16" s="1" customFormat="1" ht="17.25" customHeight="1">
      <c r="A41" s="51" t="s">
        <v>169</v>
      </c>
      <c r="B41" s="15" t="s">
        <v>192</v>
      </c>
      <c r="C41" s="146">
        <v>98900</v>
      </c>
      <c r="D41" s="146"/>
      <c r="E41" s="146"/>
      <c r="F41" s="146"/>
      <c r="G41" s="144"/>
      <c r="H41" s="146"/>
      <c r="I41" s="146"/>
      <c r="J41" s="146"/>
      <c r="K41" s="146"/>
      <c r="L41" s="144"/>
      <c r="M41" s="170">
        <f t="shared" si="2"/>
        <v>98900</v>
      </c>
      <c r="N41" s="209"/>
      <c r="O41" s="206"/>
      <c r="P41" s="254"/>
    </row>
    <row r="42" spans="1:16" s="1" customFormat="1" ht="25.5" customHeight="1">
      <c r="A42" s="51" t="s">
        <v>63</v>
      </c>
      <c r="B42" s="31" t="s">
        <v>157</v>
      </c>
      <c r="C42" s="146">
        <v>1086200</v>
      </c>
      <c r="D42" s="146">
        <v>716455</v>
      </c>
      <c r="E42" s="146">
        <v>76752</v>
      </c>
      <c r="F42" s="146"/>
      <c r="G42" s="146"/>
      <c r="H42" s="146"/>
      <c r="I42" s="146"/>
      <c r="J42" s="146"/>
      <c r="K42" s="146"/>
      <c r="L42" s="144"/>
      <c r="M42" s="170">
        <f t="shared" si="2"/>
        <v>1086200</v>
      </c>
      <c r="N42" s="209"/>
      <c r="O42" s="206"/>
      <c r="P42" s="254"/>
    </row>
    <row r="43" spans="1:16" s="1" customFormat="1" ht="27" customHeight="1">
      <c r="A43" s="51" t="s">
        <v>64</v>
      </c>
      <c r="B43" s="31" t="s">
        <v>158</v>
      </c>
      <c r="C43" s="146">
        <v>120000</v>
      </c>
      <c r="D43" s="146">
        <v>5906</v>
      </c>
      <c r="E43" s="146">
        <v>5500</v>
      </c>
      <c r="F43" s="146"/>
      <c r="G43" s="146"/>
      <c r="H43" s="146"/>
      <c r="I43" s="146"/>
      <c r="J43" s="146"/>
      <c r="K43" s="146"/>
      <c r="L43" s="144"/>
      <c r="M43" s="170">
        <f t="shared" si="2"/>
        <v>120000</v>
      </c>
      <c r="N43" s="209"/>
      <c r="O43" s="206"/>
      <c r="P43" s="254"/>
    </row>
    <row r="44" spans="1:16" s="1" customFormat="1" ht="24" customHeight="1">
      <c r="A44" s="51" t="s">
        <v>65</v>
      </c>
      <c r="B44" s="31" t="s">
        <v>15</v>
      </c>
      <c r="C44" s="146">
        <v>90000</v>
      </c>
      <c r="D44" s="146">
        <v>3655</v>
      </c>
      <c r="E44" s="146"/>
      <c r="F44" s="146"/>
      <c r="G44" s="146"/>
      <c r="H44" s="146"/>
      <c r="I44" s="146"/>
      <c r="J44" s="146"/>
      <c r="K44" s="146"/>
      <c r="L44" s="144"/>
      <c r="M44" s="170">
        <f t="shared" si="2"/>
        <v>90000</v>
      </c>
      <c r="N44" s="209"/>
      <c r="O44" s="206"/>
      <c r="P44" s="254"/>
    </row>
    <row r="45" spans="1:16" s="1" customFormat="1" ht="18" customHeight="1">
      <c r="A45" s="51" t="s">
        <v>66</v>
      </c>
      <c r="B45" s="31" t="s">
        <v>16</v>
      </c>
      <c r="C45" s="146">
        <v>1892500</v>
      </c>
      <c r="D45" s="146">
        <v>1100000</v>
      </c>
      <c r="E45" s="146">
        <v>357800</v>
      </c>
      <c r="F45" s="146">
        <f>G45+J45</f>
        <v>235360</v>
      </c>
      <c r="G45" s="146">
        <v>95360</v>
      </c>
      <c r="H45" s="146">
        <v>47700</v>
      </c>
      <c r="I45" s="146"/>
      <c r="J45" s="146">
        <f>K45</f>
        <v>140000</v>
      </c>
      <c r="K45" s="146">
        <f>'Додаток 3'!K53</f>
        <v>140000</v>
      </c>
      <c r="L45" s="144"/>
      <c r="M45" s="170">
        <f t="shared" si="2"/>
        <v>2127860</v>
      </c>
      <c r="N45" s="209"/>
      <c r="O45" s="206"/>
      <c r="P45" s="254"/>
    </row>
    <row r="46" spans="1:16" s="1" customFormat="1" ht="15.75" customHeight="1">
      <c r="A46" s="51" t="s">
        <v>67</v>
      </c>
      <c r="B46" s="31" t="s">
        <v>17</v>
      </c>
      <c r="C46" s="146">
        <v>33000</v>
      </c>
      <c r="D46" s="146"/>
      <c r="E46" s="146"/>
      <c r="F46" s="146"/>
      <c r="G46" s="146"/>
      <c r="H46" s="146"/>
      <c r="I46" s="146"/>
      <c r="J46" s="146"/>
      <c r="K46" s="146"/>
      <c r="L46" s="144"/>
      <c r="M46" s="170">
        <f t="shared" si="2"/>
        <v>33000</v>
      </c>
      <c r="N46" s="209"/>
      <c r="O46" s="206"/>
      <c r="P46" s="254"/>
    </row>
    <row r="47" spans="1:16" s="1" customFormat="1" ht="29.25" customHeight="1">
      <c r="A47" s="110" t="s">
        <v>244</v>
      </c>
      <c r="B47" s="29" t="s">
        <v>245</v>
      </c>
      <c r="C47" s="146">
        <v>46000</v>
      </c>
      <c r="D47" s="146">
        <v>1475</v>
      </c>
      <c r="E47" s="146"/>
      <c r="F47" s="146"/>
      <c r="G47" s="146"/>
      <c r="H47" s="146"/>
      <c r="I47" s="146"/>
      <c r="J47" s="146"/>
      <c r="K47" s="146"/>
      <c r="L47" s="146"/>
      <c r="M47" s="170">
        <f>F47+C47</f>
        <v>46000</v>
      </c>
      <c r="N47" s="220"/>
      <c r="O47" s="206"/>
      <c r="P47" s="254"/>
    </row>
    <row r="48" spans="1:16" s="1" customFormat="1" ht="50.25" customHeight="1">
      <c r="A48" s="110" t="s">
        <v>299</v>
      </c>
      <c r="B48" s="29" t="s">
        <v>300</v>
      </c>
      <c r="C48" s="146">
        <f>'Додаток 3'!C43+'Додаток 3'!C56</f>
        <v>558100</v>
      </c>
      <c r="D48" s="146">
        <f>'Додаток 3'!D43+'Додаток 3'!D56</f>
        <v>0</v>
      </c>
      <c r="E48" s="146">
        <f>'Додаток 3'!E43+'Додаток 3'!E56</f>
        <v>0</v>
      </c>
      <c r="F48" s="146">
        <f>'Додаток 3'!F43+'Додаток 3'!F56</f>
        <v>0</v>
      </c>
      <c r="G48" s="146">
        <f>'Додаток 3'!G43+'Додаток 3'!G56</f>
        <v>0</v>
      </c>
      <c r="H48" s="146">
        <f>'Додаток 3'!H43+'Додаток 3'!H56</f>
        <v>0</v>
      </c>
      <c r="I48" s="146">
        <f>'Додаток 3'!I43+'Додаток 3'!I56</f>
        <v>0</v>
      </c>
      <c r="J48" s="146">
        <f>'Додаток 3'!J43+'Додаток 3'!J56</f>
        <v>0</v>
      </c>
      <c r="K48" s="146">
        <f>'Додаток 3'!K43+'Додаток 3'!K56</f>
        <v>0</v>
      </c>
      <c r="L48" s="146">
        <f>'Додаток 3'!L43+'Додаток 3'!L56</f>
        <v>0</v>
      </c>
      <c r="M48" s="170">
        <f>'Додаток 3'!M43+'Додаток 3'!M56</f>
        <v>558100</v>
      </c>
      <c r="N48" s="220"/>
      <c r="O48" s="206"/>
      <c r="P48" s="254"/>
    </row>
    <row r="49" spans="1:16" s="1" customFormat="1" ht="18.75" customHeight="1">
      <c r="A49" s="110" t="s">
        <v>310</v>
      </c>
      <c r="B49" s="31" t="s">
        <v>311</v>
      </c>
      <c r="C49" s="146"/>
      <c r="D49" s="146"/>
      <c r="E49" s="146"/>
      <c r="F49" s="146">
        <f>G49+J49</f>
        <v>227900</v>
      </c>
      <c r="G49" s="146"/>
      <c r="H49" s="146"/>
      <c r="I49" s="146"/>
      <c r="J49" s="146">
        <f>K49</f>
        <v>227900</v>
      </c>
      <c r="K49" s="146">
        <f>150000+77900</f>
        <v>227900</v>
      </c>
      <c r="L49" s="146"/>
      <c r="M49" s="170">
        <f>F49+C49</f>
        <v>227900</v>
      </c>
      <c r="N49" s="220"/>
      <c r="O49" s="206"/>
      <c r="P49" s="254"/>
    </row>
    <row r="50" spans="1:16" s="1" customFormat="1" ht="65.25" customHeight="1">
      <c r="A50" s="51" t="s">
        <v>3</v>
      </c>
      <c r="B50" s="115" t="s">
        <v>215</v>
      </c>
      <c r="C50" s="146">
        <v>188700</v>
      </c>
      <c r="D50" s="146"/>
      <c r="E50" s="146"/>
      <c r="F50" s="146"/>
      <c r="G50" s="146"/>
      <c r="H50" s="146"/>
      <c r="I50" s="146"/>
      <c r="J50" s="146"/>
      <c r="K50" s="146"/>
      <c r="L50" s="144"/>
      <c r="M50" s="170">
        <f aca="true" t="shared" si="4" ref="M50:M82">F50+C50</f>
        <v>188700</v>
      </c>
      <c r="N50" s="209"/>
      <c r="O50" s="206"/>
      <c r="P50" s="254"/>
    </row>
    <row r="51" spans="1:16" s="1" customFormat="1" ht="24.75" customHeight="1">
      <c r="A51" s="51" t="s">
        <v>68</v>
      </c>
      <c r="B51" s="31" t="s">
        <v>216</v>
      </c>
      <c r="C51" s="146">
        <v>180000</v>
      </c>
      <c r="D51" s="146"/>
      <c r="E51" s="146"/>
      <c r="F51" s="146"/>
      <c r="G51" s="144"/>
      <c r="H51" s="146"/>
      <c r="I51" s="146"/>
      <c r="J51" s="146"/>
      <c r="K51" s="146"/>
      <c r="L51" s="144"/>
      <c r="M51" s="170">
        <f t="shared" si="4"/>
        <v>180000</v>
      </c>
      <c r="N51" s="209"/>
      <c r="O51" s="206"/>
      <c r="P51" s="254"/>
    </row>
    <row r="52" spans="1:16" s="27" customFormat="1" ht="18" customHeight="1">
      <c r="A52" s="173" t="s">
        <v>69</v>
      </c>
      <c r="B52" s="28" t="s">
        <v>18</v>
      </c>
      <c r="C52" s="144">
        <f>C54+C56+C57+C53+C55</f>
        <v>20885300</v>
      </c>
      <c r="D52" s="144">
        <f>D54+D56+D57+D53+D55</f>
        <v>0</v>
      </c>
      <c r="E52" s="144">
        <f>E54+E56+E57+E53+E55</f>
        <v>10726000</v>
      </c>
      <c r="F52" s="144">
        <f aca="true" t="shared" si="5" ref="F52:F57">G52+J52</f>
        <v>9550384.879999999</v>
      </c>
      <c r="G52" s="144">
        <f>G54+G56+G57+G53+G55</f>
        <v>0</v>
      </c>
      <c r="H52" s="144">
        <f>H54+H56+H57+H53+H55</f>
        <v>0</v>
      </c>
      <c r="I52" s="144">
        <f>I54+I56+I57+I53+I55</f>
        <v>0</v>
      </c>
      <c r="J52" s="144">
        <f>J54+J56+J57+J53+J55</f>
        <v>9550384.879999999</v>
      </c>
      <c r="K52" s="144">
        <f>K53+K55+K56+K57</f>
        <v>9550384.879999999</v>
      </c>
      <c r="L52" s="144"/>
      <c r="M52" s="174">
        <f>F52+C52</f>
        <v>30435684.88</v>
      </c>
      <c r="N52" s="221"/>
      <c r="O52" s="206"/>
      <c r="P52" s="254"/>
    </row>
    <row r="53" spans="1:16" s="5" customFormat="1" ht="25.5">
      <c r="A53" s="110" t="s">
        <v>241</v>
      </c>
      <c r="B53" s="246" t="s">
        <v>298</v>
      </c>
      <c r="C53" s="146"/>
      <c r="D53" s="146"/>
      <c r="E53" s="146"/>
      <c r="F53" s="146">
        <f>'Додаток 3'!F128+'Додаток 3'!F93</f>
        <v>8099155.27</v>
      </c>
      <c r="G53" s="146">
        <f>'Додаток 3'!G128+'Додаток 3'!G93</f>
        <v>0</v>
      </c>
      <c r="H53" s="146">
        <f>'Додаток 3'!H128+'Додаток 3'!H93</f>
        <v>0</v>
      </c>
      <c r="I53" s="146">
        <f>'Додаток 3'!I128+'Додаток 3'!I93</f>
        <v>0</v>
      </c>
      <c r="J53" s="146">
        <f>'Додаток 3'!J128+'Додаток 3'!J93</f>
        <v>8099155.27</v>
      </c>
      <c r="K53" s="146">
        <f>'Додаток 3'!K128+'Додаток 3'!K93</f>
        <v>8099155.27</v>
      </c>
      <c r="L53" s="144"/>
      <c r="M53" s="170">
        <f>F53+C53</f>
        <v>8099155.27</v>
      </c>
      <c r="N53" s="209"/>
      <c r="O53" s="206"/>
      <c r="P53" s="254"/>
    </row>
    <row r="54" spans="1:16" s="32" customFormat="1" ht="15.75">
      <c r="A54" s="110" t="s">
        <v>122</v>
      </c>
      <c r="B54" s="31" t="s">
        <v>123</v>
      </c>
      <c r="C54" s="146">
        <v>500000</v>
      </c>
      <c r="D54" s="146"/>
      <c r="E54" s="146"/>
      <c r="F54" s="146">
        <f t="shared" si="5"/>
        <v>0</v>
      </c>
      <c r="G54" s="146"/>
      <c r="H54" s="146"/>
      <c r="I54" s="146"/>
      <c r="J54" s="146"/>
      <c r="K54" s="146"/>
      <c r="L54" s="144"/>
      <c r="M54" s="170">
        <f>F54+C54</f>
        <v>500000</v>
      </c>
      <c r="N54" s="210"/>
      <c r="O54" s="206"/>
      <c r="P54" s="254"/>
    </row>
    <row r="55" spans="1:27" s="1" customFormat="1" ht="15.75">
      <c r="A55" s="110" t="s">
        <v>295</v>
      </c>
      <c r="B55" s="31" t="s">
        <v>296</v>
      </c>
      <c r="C55" s="146"/>
      <c r="D55" s="146"/>
      <c r="E55" s="146"/>
      <c r="F55" s="146">
        <f t="shared" si="5"/>
        <v>100000</v>
      </c>
      <c r="G55" s="146"/>
      <c r="H55" s="146"/>
      <c r="I55" s="146"/>
      <c r="J55" s="146">
        <v>100000</v>
      </c>
      <c r="K55" s="146">
        <v>100000</v>
      </c>
      <c r="L55" s="146"/>
      <c r="M55" s="170">
        <f>C55+F55</f>
        <v>100000</v>
      </c>
      <c r="N55" s="220"/>
      <c r="O55" s="206"/>
      <c r="P55" s="254"/>
      <c r="Q55" s="54"/>
      <c r="R55" s="54"/>
      <c r="S55" s="54"/>
      <c r="T55" s="54"/>
      <c r="U55" s="54"/>
      <c r="V55" s="54"/>
      <c r="W55" s="54"/>
      <c r="X55" s="54"/>
      <c r="Y55" s="54"/>
      <c r="Z55" s="54"/>
      <c r="AA55" s="54"/>
    </row>
    <row r="56" spans="1:16" s="1" customFormat="1" ht="15" customHeight="1">
      <c r="A56" s="110" t="s">
        <v>70</v>
      </c>
      <c r="B56" s="31" t="s">
        <v>136</v>
      </c>
      <c r="C56" s="245">
        <f>17402600+80000</f>
        <v>17482600</v>
      </c>
      <c r="D56" s="146"/>
      <c r="E56" s="245">
        <v>10726000</v>
      </c>
      <c r="F56" s="146">
        <f t="shared" si="5"/>
        <v>1351229.61</v>
      </c>
      <c r="G56" s="146"/>
      <c r="H56" s="146"/>
      <c r="I56" s="146"/>
      <c r="J56" s="146">
        <f>K56</f>
        <v>1351229.61</v>
      </c>
      <c r="K56" s="146">
        <f>'Додаток 3'!K96+'Додаток 3'!K129</f>
        <v>1351229.61</v>
      </c>
      <c r="L56" s="146"/>
      <c r="M56" s="170">
        <f>F56+C56</f>
        <v>18833829.61</v>
      </c>
      <c r="N56" s="210"/>
      <c r="O56" s="206"/>
      <c r="P56" s="254"/>
    </row>
    <row r="57" spans="1:16" s="1" customFormat="1" ht="30" customHeight="1">
      <c r="A57" s="110" t="s">
        <v>71</v>
      </c>
      <c r="B57" s="31" t="s">
        <v>196</v>
      </c>
      <c r="C57" s="146">
        <f>2902700</f>
        <v>2902700</v>
      </c>
      <c r="D57" s="146"/>
      <c r="E57" s="146"/>
      <c r="F57" s="146">
        <f t="shared" si="5"/>
        <v>0</v>
      </c>
      <c r="G57" s="146"/>
      <c r="H57" s="146"/>
      <c r="I57" s="146"/>
      <c r="J57" s="146"/>
      <c r="K57" s="146"/>
      <c r="L57" s="144"/>
      <c r="M57" s="170">
        <f>F57+C57</f>
        <v>2902700</v>
      </c>
      <c r="N57" s="210"/>
      <c r="O57" s="206"/>
      <c r="P57" s="254"/>
    </row>
    <row r="58" spans="1:16" s="5" customFormat="1" ht="16.5" customHeight="1">
      <c r="A58" s="46" t="s">
        <v>72</v>
      </c>
      <c r="B58" s="20" t="s">
        <v>19</v>
      </c>
      <c r="C58" s="144">
        <f>C59+C60+C61+C62+C63+C64</f>
        <v>23574500</v>
      </c>
      <c r="D58" s="144">
        <f>D59+D60+D61+D62+D63+D64</f>
        <v>15839200</v>
      </c>
      <c r="E58" s="144">
        <f>E59+E60+E61+E62+E63+E64</f>
        <v>1362500</v>
      </c>
      <c r="F58" s="144">
        <f>F59+F60+F61+F62+F63</f>
        <v>1421300</v>
      </c>
      <c r="G58" s="144">
        <f aca="true" t="shared" si="6" ref="G58:L58">G59+G60+G61+G62+G63</f>
        <v>601000</v>
      </c>
      <c r="H58" s="144">
        <f t="shared" si="6"/>
        <v>400000</v>
      </c>
      <c r="I58" s="144">
        <f t="shared" si="6"/>
        <v>0</v>
      </c>
      <c r="J58" s="144">
        <f t="shared" si="6"/>
        <v>820300</v>
      </c>
      <c r="K58" s="144">
        <f t="shared" si="6"/>
        <v>680300</v>
      </c>
      <c r="L58" s="144">
        <f t="shared" si="6"/>
        <v>0</v>
      </c>
      <c r="M58" s="174">
        <f t="shared" si="4"/>
        <v>24995800</v>
      </c>
      <c r="N58" s="209"/>
      <c r="O58" s="206"/>
      <c r="P58" s="254"/>
    </row>
    <row r="59" spans="1:16" s="5" customFormat="1" ht="16.5" customHeight="1">
      <c r="A59" s="116" t="s">
        <v>102</v>
      </c>
      <c r="B59" s="108" t="s">
        <v>45</v>
      </c>
      <c r="C59" s="146">
        <v>2833700</v>
      </c>
      <c r="D59" s="146">
        <v>1899500</v>
      </c>
      <c r="E59" s="146"/>
      <c r="F59" s="148">
        <f>G59+J59</f>
        <v>4000</v>
      </c>
      <c r="G59" s="148">
        <v>4000</v>
      </c>
      <c r="H59" s="148"/>
      <c r="I59" s="148"/>
      <c r="J59" s="148"/>
      <c r="K59" s="146">
        <f>'Додаток 3'!K78</f>
        <v>0</v>
      </c>
      <c r="L59" s="144"/>
      <c r="M59" s="170">
        <f t="shared" si="4"/>
        <v>2837700</v>
      </c>
      <c r="N59" s="209"/>
      <c r="O59" s="206"/>
      <c r="P59" s="254"/>
    </row>
    <row r="60" spans="1:16" s="5" customFormat="1" ht="16.5" customHeight="1">
      <c r="A60" s="114" t="s">
        <v>103</v>
      </c>
      <c r="B60" s="108" t="s">
        <v>43</v>
      </c>
      <c r="C60" s="146">
        <v>4691000</v>
      </c>
      <c r="D60" s="146">
        <v>2958400</v>
      </c>
      <c r="E60" s="146">
        <v>562500</v>
      </c>
      <c r="F60" s="148">
        <f>G60+J60</f>
        <v>141100</v>
      </c>
      <c r="G60" s="148">
        <v>31000</v>
      </c>
      <c r="H60" s="148"/>
      <c r="I60" s="148"/>
      <c r="J60" s="148">
        <f>40000+K60</f>
        <v>110100</v>
      </c>
      <c r="K60" s="146">
        <f>'Додаток 3'!K79+'Додаток 3'!K122</f>
        <v>70100</v>
      </c>
      <c r="L60" s="144"/>
      <c r="M60" s="170">
        <f t="shared" si="4"/>
        <v>4832100</v>
      </c>
      <c r="N60" s="209"/>
      <c r="O60" s="206"/>
      <c r="P60" s="254"/>
    </row>
    <row r="61" spans="1:16" s="5" customFormat="1" ht="16.5" customHeight="1">
      <c r="A61" s="114" t="s">
        <v>104</v>
      </c>
      <c r="B61" s="108" t="s">
        <v>166</v>
      </c>
      <c r="C61" s="146">
        <v>1214600</v>
      </c>
      <c r="D61" s="146">
        <v>760900</v>
      </c>
      <c r="E61" s="146">
        <v>109300</v>
      </c>
      <c r="F61" s="148">
        <f>G61+J61</f>
        <v>359000</v>
      </c>
      <c r="G61" s="148">
        <v>9000</v>
      </c>
      <c r="H61" s="148"/>
      <c r="I61" s="148"/>
      <c r="J61" s="148">
        <f>K61</f>
        <v>350000</v>
      </c>
      <c r="K61" s="146">
        <f>'Додаток 3'!K123+'Додаток 3'!K80</f>
        <v>350000</v>
      </c>
      <c r="L61" s="144"/>
      <c r="M61" s="170">
        <f t="shared" si="4"/>
        <v>1573600</v>
      </c>
      <c r="N61" s="209"/>
      <c r="O61" s="206"/>
      <c r="P61" s="254"/>
    </row>
    <row r="62" spans="1:16" s="5" customFormat="1" ht="26.25" customHeight="1">
      <c r="A62" s="114" t="s">
        <v>105</v>
      </c>
      <c r="B62" s="108" t="s">
        <v>44</v>
      </c>
      <c r="C62" s="146">
        <v>120900</v>
      </c>
      <c r="D62" s="146">
        <v>68800</v>
      </c>
      <c r="E62" s="146">
        <v>22100</v>
      </c>
      <c r="F62" s="146">
        <f>G62+J62</f>
        <v>1000</v>
      </c>
      <c r="G62" s="146">
        <v>1000</v>
      </c>
      <c r="H62" s="146"/>
      <c r="I62" s="146"/>
      <c r="J62" s="146"/>
      <c r="K62" s="146"/>
      <c r="L62" s="144"/>
      <c r="M62" s="170">
        <f t="shared" si="4"/>
        <v>121900</v>
      </c>
      <c r="N62" s="209"/>
      <c r="O62" s="206"/>
      <c r="P62" s="254"/>
    </row>
    <row r="63" spans="1:16" s="5" customFormat="1" ht="16.5" customHeight="1">
      <c r="A63" s="114" t="s">
        <v>107</v>
      </c>
      <c r="B63" s="108" t="s">
        <v>46</v>
      </c>
      <c r="C63" s="146">
        <v>14188900</v>
      </c>
      <c r="D63" s="146">
        <v>9801000</v>
      </c>
      <c r="E63" s="146">
        <v>641600</v>
      </c>
      <c r="F63" s="146">
        <f>G63+J63</f>
        <v>916200</v>
      </c>
      <c r="G63" s="146">
        <v>556000</v>
      </c>
      <c r="H63" s="146">
        <v>400000</v>
      </c>
      <c r="I63" s="146"/>
      <c r="J63" s="146">
        <f>100000+K63</f>
        <v>360200</v>
      </c>
      <c r="K63" s="146">
        <f>'Додаток 3'!K82+'Додаток 3'!K124</f>
        <v>260200</v>
      </c>
      <c r="L63" s="144"/>
      <c r="M63" s="170">
        <f t="shared" si="4"/>
        <v>15105100</v>
      </c>
      <c r="N63" s="209"/>
      <c r="O63" s="206"/>
      <c r="P63" s="254"/>
    </row>
    <row r="64" spans="1:16" s="5" customFormat="1" ht="16.5" customHeight="1">
      <c r="A64" s="114" t="s">
        <v>106</v>
      </c>
      <c r="B64" s="108" t="s">
        <v>45</v>
      </c>
      <c r="C64" s="146">
        <v>525400</v>
      </c>
      <c r="D64" s="146">
        <v>350600</v>
      </c>
      <c r="E64" s="146">
        <v>27000</v>
      </c>
      <c r="F64" s="146"/>
      <c r="G64" s="146"/>
      <c r="H64" s="146"/>
      <c r="I64" s="146"/>
      <c r="J64" s="146"/>
      <c r="K64" s="144"/>
      <c r="L64" s="144"/>
      <c r="M64" s="170">
        <f t="shared" si="4"/>
        <v>525400</v>
      </c>
      <c r="N64" s="209"/>
      <c r="O64" s="206"/>
      <c r="P64" s="254"/>
    </row>
    <row r="65" spans="1:16" s="5" customFormat="1" ht="15.75" customHeight="1">
      <c r="A65" s="46" t="s">
        <v>73</v>
      </c>
      <c r="B65" s="20" t="s">
        <v>20</v>
      </c>
      <c r="C65" s="144">
        <f>C66+C67+C68</f>
        <v>637000</v>
      </c>
      <c r="D65" s="144">
        <f aca="true" t="shared" si="7" ref="D65:K65">D66+D67+D68</f>
        <v>21600</v>
      </c>
      <c r="E65" s="144">
        <f t="shared" si="7"/>
        <v>0</v>
      </c>
      <c r="F65" s="144">
        <f t="shared" si="7"/>
        <v>9000</v>
      </c>
      <c r="G65" s="144">
        <f t="shared" si="7"/>
        <v>0</v>
      </c>
      <c r="H65" s="144">
        <f t="shared" si="7"/>
        <v>0</v>
      </c>
      <c r="I65" s="144">
        <f t="shared" si="7"/>
        <v>0</v>
      </c>
      <c r="J65" s="144">
        <f t="shared" si="7"/>
        <v>9000</v>
      </c>
      <c r="K65" s="144">
        <f t="shared" si="7"/>
        <v>9000</v>
      </c>
      <c r="L65" s="144"/>
      <c r="M65" s="174">
        <f t="shared" si="4"/>
        <v>646000</v>
      </c>
      <c r="N65" s="209"/>
      <c r="O65" s="206"/>
      <c r="P65" s="254"/>
    </row>
    <row r="66" spans="1:16" s="5" customFormat="1" ht="21" customHeight="1">
      <c r="A66" s="110" t="s">
        <v>209</v>
      </c>
      <c r="B66" s="31" t="s">
        <v>210</v>
      </c>
      <c r="C66" s="148">
        <v>246000</v>
      </c>
      <c r="D66" s="148"/>
      <c r="E66" s="148"/>
      <c r="F66" s="148"/>
      <c r="G66" s="148"/>
      <c r="H66" s="148"/>
      <c r="I66" s="148"/>
      <c r="J66" s="148"/>
      <c r="K66" s="148"/>
      <c r="L66" s="144"/>
      <c r="M66" s="170">
        <f t="shared" si="4"/>
        <v>246000</v>
      </c>
      <c r="N66" s="209"/>
      <c r="O66" s="206"/>
      <c r="P66" s="254"/>
    </row>
    <row r="67" spans="1:16" ht="18.75" customHeight="1">
      <c r="A67" s="51" t="s">
        <v>124</v>
      </c>
      <c r="B67" s="16" t="s">
        <v>125</v>
      </c>
      <c r="C67" s="148">
        <v>360000</v>
      </c>
      <c r="D67" s="148"/>
      <c r="E67" s="148"/>
      <c r="F67" s="146"/>
      <c r="G67" s="146"/>
      <c r="H67" s="146"/>
      <c r="I67" s="146"/>
      <c r="J67" s="146"/>
      <c r="K67" s="146"/>
      <c r="L67" s="144"/>
      <c r="M67" s="170">
        <f t="shared" si="4"/>
        <v>360000</v>
      </c>
      <c r="N67" s="209"/>
      <c r="O67" s="206"/>
      <c r="P67" s="254"/>
    </row>
    <row r="68" spans="1:16" ht="21" customHeight="1">
      <c r="A68" s="51" t="s">
        <v>126</v>
      </c>
      <c r="B68" s="16" t="s">
        <v>127</v>
      </c>
      <c r="C68" s="148">
        <v>31000</v>
      </c>
      <c r="D68" s="148">
        <v>21600</v>
      </c>
      <c r="E68" s="148"/>
      <c r="F68" s="148">
        <f>G68+J68</f>
        <v>9000</v>
      </c>
      <c r="G68" s="148"/>
      <c r="H68" s="148"/>
      <c r="I68" s="148"/>
      <c r="J68" s="148">
        <v>9000</v>
      </c>
      <c r="K68" s="148">
        <v>9000</v>
      </c>
      <c r="L68" s="144"/>
      <c r="M68" s="170">
        <f t="shared" si="4"/>
        <v>40000</v>
      </c>
      <c r="N68" s="209"/>
      <c r="O68" s="206"/>
      <c r="P68" s="254"/>
    </row>
    <row r="69" spans="1:16" s="5" customFormat="1" ht="19.5" customHeight="1">
      <c r="A69" s="46" t="s">
        <v>74</v>
      </c>
      <c r="B69" s="20" t="s">
        <v>21</v>
      </c>
      <c r="C69" s="144">
        <f>C70+C71</f>
        <v>5881100</v>
      </c>
      <c r="D69" s="144">
        <f aca="true" t="shared" si="8" ref="D69:L69">D70+D71</f>
        <v>3108700</v>
      </c>
      <c r="E69" s="144">
        <f t="shared" si="8"/>
        <v>450900</v>
      </c>
      <c r="F69" s="144">
        <f t="shared" si="8"/>
        <v>186487.72</v>
      </c>
      <c r="G69" s="144">
        <f t="shared" si="8"/>
        <v>0</v>
      </c>
      <c r="H69" s="144">
        <f t="shared" si="8"/>
        <v>0</v>
      </c>
      <c r="I69" s="144">
        <f t="shared" si="8"/>
        <v>0</v>
      </c>
      <c r="J69" s="144">
        <f t="shared" si="8"/>
        <v>186487.72</v>
      </c>
      <c r="K69" s="144">
        <f t="shared" si="8"/>
        <v>186487.72</v>
      </c>
      <c r="L69" s="144">
        <f t="shared" si="8"/>
        <v>0</v>
      </c>
      <c r="M69" s="174">
        <f aca="true" t="shared" si="9" ref="M69:M76">C69+F69</f>
        <v>6067587.72</v>
      </c>
      <c r="N69" s="209"/>
      <c r="O69" s="206"/>
      <c r="P69" s="254"/>
    </row>
    <row r="70" spans="1:16" s="5" customFormat="1" ht="24" customHeight="1">
      <c r="A70" s="110" t="s">
        <v>108</v>
      </c>
      <c r="B70" s="282" t="s">
        <v>321</v>
      </c>
      <c r="C70" s="146">
        <v>850000</v>
      </c>
      <c r="D70" s="146"/>
      <c r="E70" s="146"/>
      <c r="F70" s="146">
        <f>G70+J70</f>
        <v>70000</v>
      </c>
      <c r="G70" s="146"/>
      <c r="H70" s="146"/>
      <c r="I70" s="146"/>
      <c r="J70" s="146">
        <f>K70</f>
        <v>70000</v>
      </c>
      <c r="K70" s="146">
        <f>'Додаток 3'!K60</f>
        <v>70000</v>
      </c>
      <c r="L70" s="144"/>
      <c r="M70" s="170">
        <f t="shared" si="9"/>
        <v>920000</v>
      </c>
      <c r="N70" s="209"/>
      <c r="O70" s="206"/>
      <c r="P70" s="254"/>
    </row>
    <row r="71" spans="1:16" s="5" customFormat="1" ht="26.25" customHeight="1">
      <c r="A71" s="110" t="s">
        <v>88</v>
      </c>
      <c r="B71" s="29" t="s">
        <v>137</v>
      </c>
      <c r="C71" s="146">
        <v>5031100</v>
      </c>
      <c r="D71" s="146">
        <v>3108700</v>
      </c>
      <c r="E71" s="146">
        <v>450900</v>
      </c>
      <c r="F71" s="146">
        <f>G71+J71</f>
        <v>116487.72</v>
      </c>
      <c r="G71" s="146"/>
      <c r="H71" s="146"/>
      <c r="I71" s="146"/>
      <c r="J71" s="146">
        <f>K71</f>
        <v>116487.72</v>
      </c>
      <c r="K71" s="146">
        <f>'Додаток 3'!K61+'Додаток 3'!K126</f>
        <v>116487.72</v>
      </c>
      <c r="L71" s="144"/>
      <c r="M71" s="170">
        <f t="shared" si="9"/>
        <v>5147587.72</v>
      </c>
      <c r="N71" s="209"/>
      <c r="O71" s="206"/>
      <c r="P71" s="254"/>
    </row>
    <row r="72" spans="1:16" s="27" customFormat="1" ht="16.5" customHeight="1">
      <c r="A72" s="46" t="s">
        <v>75</v>
      </c>
      <c r="B72" s="28" t="s">
        <v>22</v>
      </c>
      <c r="C72" s="144"/>
      <c r="D72" s="144"/>
      <c r="E72" s="144"/>
      <c r="F72" s="144">
        <f>G72+J72</f>
        <v>4353300</v>
      </c>
      <c r="G72" s="144"/>
      <c r="H72" s="144"/>
      <c r="I72" s="144"/>
      <c r="J72" s="144">
        <f>J73+J74</f>
        <v>4353300</v>
      </c>
      <c r="K72" s="144">
        <f>K73+K74</f>
        <v>4353300</v>
      </c>
      <c r="L72" s="144"/>
      <c r="M72" s="174">
        <f t="shared" si="9"/>
        <v>4353300</v>
      </c>
      <c r="N72" s="209"/>
      <c r="O72" s="206"/>
      <c r="P72" s="254"/>
    </row>
    <row r="73" spans="1:16" s="1" customFormat="1" ht="16.5" customHeight="1">
      <c r="A73" s="110" t="s">
        <v>76</v>
      </c>
      <c r="B73" s="31" t="s">
        <v>23</v>
      </c>
      <c r="C73" s="146"/>
      <c r="D73" s="146"/>
      <c r="E73" s="146"/>
      <c r="F73" s="146">
        <f>G73+J73</f>
        <v>4253300</v>
      </c>
      <c r="G73" s="146"/>
      <c r="H73" s="146"/>
      <c r="I73" s="146"/>
      <c r="J73" s="146">
        <f>K73</f>
        <v>4253300</v>
      </c>
      <c r="K73" s="146">
        <f>'Додаток 3'!K107</f>
        <v>4253300</v>
      </c>
      <c r="L73" s="144"/>
      <c r="M73" s="174">
        <f t="shared" si="9"/>
        <v>4253300</v>
      </c>
      <c r="N73" s="210"/>
      <c r="O73" s="206"/>
      <c r="P73" s="254"/>
    </row>
    <row r="74" spans="1:15" s="1" customFormat="1" ht="24.75" customHeight="1">
      <c r="A74" s="110" t="s">
        <v>246</v>
      </c>
      <c r="B74" s="31" t="s">
        <v>260</v>
      </c>
      <c r="C74" s="146"/>
      <c r="D74" s="146"/>
      <c r="E74" s="146"/>
      <c r="F74" s="146">
        <f>G74+J74</f>
        <v>100000</v>
      </c>
      <c r="G74" s="146"/>
      <c r="H74" s="146"/>
      <c r="I74" s="146"/>
      <c r="J74" s="146">
        <f>K74</f>
        <v>100000</v>
      </c>
      <c r="K74" s="146">
        <f>'Додаток 3'!K108</f>
        <v>100000</v>
      </c>
      <c r="L74" s="144"/>
      <c r="M74" s="174">
        <f t="shared" si="9"/>
        <v>100000</v>
      </c>
      <c r="N74" s="210"/>
      <c r="O74" s="206"/>
    </row>
    <row r="75" spans="1:15" s="27" customFormat="1" ht="27.75" customHeight="1">
      <c r="A75" s="269" t="s">
        <v>253</v>
      </c>
      <c r="B75" s="232" t="s">
        <v>254</v>
      </c>
      <c r="C75" s="144"/>
      <c r="D75" s="144"/>
      <c r="E75" s="144"/>
      <c r="F75" s="144">
        <f>F76</f>
        <v>70000</v>
      </c>
      <c r="G75" s="144"/>
      <c r="H75" s="144"/>
      <c r="I75" s="144"/>
      <c r="J75" s="144">
        <f>J76</f>
        <v>70000</v>
      </c>
      <c r="K75" s="144">
        <f>K76</f>
        <v>70000</v>
      </c>
      <c r="L75" s="144"/>
      <c r="M75" s="174">
        <f t="shared" si="9"/>
        <v>70000</v>
      </c>
      <c r="N75" s="221"/>
      <c r="O75" s="206"/>
    </row>
    <row r="76" spans="1:27" s="1" customFormat="1" ht="21.75" customHeight="1">
      <c r="A76" s="110" t="s">
        <v>251</v>
      </c>
      <c r="B76" s="31" t="s">
        <v>252</v>
      </c>
      <c r="C76" s="144"/>
      <c r="D76" s="146"/>
      <c r="E76" s="146"/>
      <c r="F76" s="146">
        <f>G76+J76</f>
        <v>70000</v>
      </c>
      <c r="G76" s="146"/>
      <c r="H76" s="146"/>
      <c r="I76" s="146"/>
      <c r="J76" s="146">
        <v>70000</v>
      </c>
      <c r="K76" s="146">
        <v>70000</v>
      </c>
      <c r="L76" s="146"/>
      <c r="M76" s="170">
        <f t="shared" si="9"/>
        <v>70000</v>
      </c>
      <c r="N76" s="220"/>
      <c r="O76" s="206"/>
      <c r="P76" s="54"/>
      <c r="Q76" s="54"/>
      <c r="R76" s="54"/>
      <c r="S76" s="54"/>
      <c r="T76" s="54"/>
      <c r="U76" s="54"/>
      <c r="V76" s="54"/>
      <c r="W76" s="54"/>
      <c r="X76" s="54"/>
      <c r="Y76" s="54"/>
      <c r="Z76" s="54"/>
      <c r="AA76" s="54"/>
    </row>
    <row r="77" spans="1:15" s="27" customFormat="1" ht="25.5" customHeight="1">
      <c r="A77" s="46" t="s">
        <v>77</v>
      </c>
      <c r="B77" s="28" t="s">
        <v>24</v>
      </c>
      <c r="C77" s="144">
        <f aca="true" t="shared" si="10" ref="C77:M77">C78+C80+C81+C82</f>
        <v>20067800</v>
      </c>
      <c r="D77" s="144">
        <f t="shared" si="10"/>
        <v>0</v>
      </c>
      <c r="E77" s="144">
        <f t="shared" si="10"/>
        <v>0</v>
      </c>
      <c r="F77" s="144">
        <f t="shared" si="10"/>
        <v>12347516.45</v>
      </c>
      <c r="G77" s="144">
        <f t="shared" si="10"/>
        <v>3093200</v>
      </c>
      <c r="H77" s="144">
        <f t="shared" si="10"/>
        <v>0</v>
      </c>
      <c r="I77" s="144">
        <f t="shared" si="10"/>
        <v>0</v>
      </c>
      <c r="J77" s="144">
        <f t="shared" si="10"/>
        <v>9254316.45</v>
      </c>
      <c r="K77" s="144">
        <f t="shared" si="10"/>
        <v>2389316.45</v>
      </c>
      <c r="L77" s="144">
        <f t="shared" si="10"/>
        <v>0</v>
      </c>
      <c r="M77" s="174">
        <f t="shared" si="10"/>
        <v>32415316.45</v>
      </c>
      <c r="N77" s="209"/>
      <c r="O77" s="206"/>
    </row>
    <row r="78" spans="1:15" s="14" customFormat="1" ht="36.75" customHeight="1">
      <c r="A78" s="51" t="s">
        <v>109</v>
      </c>
      <c r="B78" s="94" t="s">
        <v>178</v>
      </c>
      <c r="C78" s="146">
        <f>250000+C79</f>
        <v>8362900</v>
      </c>
      <c r="D78" s="146"/>
      <c r="E78" s="146"/>
      <c r="F78" s="146"/>
      <c r="G78" s="146"/>
      <c r="H78" s="146"/>
      <c r="I78" s="146"/>
      <c r="J78" s="146"/>
      <c r="K78" s="146"/>
      <c r="L78" s="146"/>
      <c r="M78" s="170">
        <f t="shared" si="4"/>
        <v>8362900</v>
      </c>
      <c r="N78" s="209"/>
      <c r="O78" s="206"/>
    </row>
    <row r="79" spans="1:15" s="14" customFormat="1" ht="25.5" customHeight="1">
      <c r="A79" s="51"/>
      <c r="B79" s="94" t="s">
        <v>199</v>
      </c>
      <c r="C79" s="146">
        <v>8112900</v>
      </c>
      <c r="D79" s="144"/>
      <c r="E79" s="144"/>
      <c r="F79" s="146"/>
      <c r="G79" s="144"/>
      <c r="H79" s="144"/>
      <c r="I79" s="144"/>
      <c r="J79" s="144"/>
      <c r="K79" s="144"/>
      <c r="L79" s="144"/>
      <c r="M79" s="170">
        <f t="shared" si="4"/>
        <v>8112900</v>
      </c>
      <c r="N79" s="209"/>
      <c r="O79" s="206"/>
    </row>
    <row r="80" spans="1:15" s="14" customFormat="1" ht="36" customHeight="1">
      <c r="A80" s="51" t="s">
        <v>141</v>
      </c>
      <c r="B80" s="94" t="s">
        <v>204</v>
      </c>
      <c r="C80" s="146">
        <v>239200</v>
      </c>
      <c r="D80" s="144"/>
      <c r="E80" s="144"/>
      <c r="F80" s="146"/>
      <c r="G80" s="144"/>
      <c r="H80" s="144"/>
      <c r="I80" s="144"/>
      <c r="J80" s="144"/>
      <c r="K80" s="144"/>
      <c r="L80" s="144"/>
      <c r="M80" s="170">
        <f t="shared" si="4"/>
        <v>239200</v>
      </c>
      <c r="N80" s="209"/>
      <c r="O80" s="206"/>
    </row>
    <row r="81" spans="1:15" s="14" customFormat="1" ht="39" customHeight="1">
      <c r="A81" s="51" t="s">
        <v>78</v>
      </c>
      <c r="B81" s="94" t="s">
        <v>205</v>
      </c>
      <c r="C81" s="146">
        <v>7122200</v>
      </c>
      <c r="D81" s="144"/>
      <c r="E81" s="144"/>
      <c r="F81" s="146"/>
      <c r="G81" s="144"/>
      <c r="H81" s="144"/>
      <c r="I81" s="144"/>
      <c r="J81" s="144"/>
      <c r="K81" s="144"/>
      <c r="L81" s="144"/>
      <c r="M81" s="170">
        <f t="shared" si="4"/>
        <v>7122200</v>
      </c>
      <c r="N81" s="209"/>
      <c r="O81" s="206"/>
    </row>
    <row r="82" spans="1:15" s="1" customFormat="1" ht="37.5" customHeight="1">
      <c r="A82" s="270" t="s">
        <v>79</v>
      </c>
      <c r="B82" s="101" t="s">
        <v>242</v>
      </c>
      <c r="C82" s="146">
        <v>4343500</v>
      </c>
      <c r="D82" s="146"/>
      <c r="E82" s="146"/>
      <c r="F82" s="146">
        <f>G82+J82</f>
        <v>12347516.45</v>
      </c>
      <c r="G82" s="146">
        <f>288000+G83</f>
        <v>3093200</v>
      </c>
      <c r="H82" s="146"/>
      <c r="I82" s="146"/>
      <c r="J82" s="245">
        <f>904000+K82+J83</f>
        <v>9254316.45</v>
      </c>
      <c r="K82" s="146">
        <f>'Додаток 3'!K131+'Додаток 3'!K98</f>
        <v>2389316.45</v>
      </c>
      <c r="L82" s="146"/>
      <c r="M82" s="170">
        <f t="shared" si="4"/>
        <v>16691016.45</v>
      </c>
      <c r="N82" s="209"/>
      <c r="O82" s="206"/>
    </row>
    <row r="83" spans="1:15" s="1" customFormat="1" ht="19.5" customHeight="1">
      <c r="A83" s="271"/>
      <c r="B83" s="21" t="s">
        <v>293</v>
      </c>
      <c r="C83" s="148"/>
      <c r="D83" s="148"/>
      <c r="E83" s="148"/>
      <c r="F83" s="148">
        <f>G83+J83</f>
        <v>8766200</v>
      </c>
      <c r="G83" s="148">
        <v>2805200</v>
      </c>
      <c r="H83" s="148"/>
      <c r="I83" s="148"/>
      <c r="J83" s="250">
        <v>5961000</v>
      </c>
      <c r="K83" s="148"/>
      <c r="L83" s="148"/>
      <c r="M83" s="190">
        <f>C83+F83</f>
        <v>8766200</v>
      </c>
      <c r="N83" s="209"/>
      <c r="O83" s="206"/>
    </row>
    <row r="84" spans="1:15" s="27" customFormat="1" ht="26.25" customHeight="1">
      <c r="A84" s="46" t="s">
        <v>144</v>
      </c>
      <c r="B84" s="17" t="s">
        <v>189</v>
      </c>
      <c r="C84" s="144">
        <f>C85+C86</f>
        <v>234000</v>
      </c>
      <c r="D84" s="144">
        <f aca="true" t="shared" si="11" ref="D84:M84">D85+D86</f>
        <v>0</v>
      </c>
      <c r="E84" s="144">
        <f t="shared" si="11"/>
        <v>0</v>
      </c>
      <c r="F84" s="144">
        <f t="shared" si="11"/>
        <v>380000</v>
      </c>
      <c r="G84" s="144">
        <f t="shared" si="11"/>
        <v>0</v>
      </c>
      <c r="H84" s="144">
        <f t="shared" si="11"/>
        <v>0</v>
      </c>
      <c r="I84" s="144">
        <f t="shared" si="11"/>
        <v>0</v>
      </c>
      <c r="J84" s="144">
        <f t="shared" si="11"/>
        <v>380000</v>
      </c>
      <c r="K84" s="144">
        <f t="shared" si="11"/>
        <v>380000</v>
      </c>
      <c r="L84" s="144">
        <f t="shared" si="11"/>
        <v>0</v>
      </c>
      <c r="M84" s="174">
        <f t="shared" si="11"/>
        <v>614000</v>
      </c>
      <c r="N84" s="209"/>
      <c r="O84" s="206"/>
    </row>
    <row r="85" spans="1:15" ht="21" customHeight="1">
      <c r="A85" s="109">
        <v>180404</v>
      </c>
      <c r="B85" s="33" t="s">
        <v>208</v>
      </c>
      <c r="C85" s="146">
        <f>135000+99000</f>
        <v>234000</v>
      </c>
      <c r="D85" s="146"/>
      <c r="E85" s="146"/>
      <c r="F85" s="146"/>
      <c r="G85" s="146"/>
      <c r="H85" s="146"/>
      <c r="I85" s="146"/>
      <c r="J85" s="146"/>
      <c r="K85" s="146"/>
      <c r="L85" s="144"/>
      <c r="M85" s="170">
        <f aca="true" t="shared" si="12" ref="M85:M99">F85+C85</f>
        <v>234000</v>
      </c>
      <c r="N85" s="209"/>
      <c r="O85" s="206"/>
    </row>
    <row r="86" spans="1:15" ht="29.25" customHeight="1">
      <c r="A86" s="51" t="s">
        <v>151</v>
      </c>
      <c r="B86" s="18" t="s">
        <v>152</v>
      </c>
      <c r="C86" s="144"/>
      <c r="D86" s="146"/>
      <c r="E86" s="146"/>
      <c r="F86" s="146">
        <f>G86+J86</f>
        <v>380000</v>
      </c>
      <c r="G86" s="144"/>
      <c r="H86" s="144"/>
      <c r="I86" s="144"/>
      <c r="J86" s="146">
        <v>380000</v>
      </c>
      <c r="K86" s="146">
        <v>380000</v>
      </c>
      <c r="L86" s="144"/>
      <c r="M86" s="170">
        <f t="shared" si="12"/>
        <v>380000</v>
      </c>
      <c r="N86" s="209"/>
      <c r="O86" s="206"/>
    </row>
    <row r="87" spans="1:15" s="27" customFormat="1" ht="27" customHeight="1">
      <c r="A87" s="173" t="s">
        <v>82</v>
      </c>
      <c r="B87" s="28" t="s">
        <v>83</v>
      </c>
      <c r="C87" s="144">
        <f>C88</f>
        <v>251400</v>
      </c>
      <c r="D87" s="144">
        <f aca="true" t="shared" si="13" ref="D87:M87">D88</f>
        <v>0</v>
      </c>
      <c r="E87" s="144">
        <f t="shared" si="13"/>
        <v>0</v>
      </c>
      <c r="F87" s="144">
        <f t="shared" si="13"/>
        <v>0</v>
      </c>
      <c r="G87" s="144">
        <f t="shared" si="13"/>
        <v>0</v>
      </c>
      <c r="H87" s="144">
        <f t="shared" si="13"/>
        <v>0</v>
      </c>
      <c r="I87" s="144">
        <f t="shared" si="13"/>
        <v>0</v>
      </c>
      <c r="J87" s="144">
        <f t="shared" si="13"/>
        <v>0</v>
      </c>
      <c r="K87" s="144">
        <f t="shared" si="13"/>
        <v>0</v>
      </c>
      <c r="L87" s="144">
        <f t="shared" si="13"/>
        <v>0</v>
      </c>
      <c r="M87" s="174">
        <f t="shared" si="13"/>
        <v>251400</v>
      </c>
      <c r="N87" s="221"/>
      <c r="O87" s="206"/>
    </row>
    <row r="88" spans="1:175" s="27" customFormat="1" ht="24.75" customHeight="1">
      <c r="A88" s="51" t="s">
        <v>128</v>
      </c>
      <c r="B88" s="16" t="s">
        <v>134</v>
      </c>
      <c r="C88" s="146">
        <v>251400</v>
      </c>
      <c r="D88" s="146"/>
      <c r="E88" s="146"/>
      <c r="F88" s="144"/>
      <c r="G88" s="146"/>
      <c r="H88" s="144"/>
      <c r="I88" s="144"/>
      <c r="J88" s="144"/>
      <c r="K88" s="146"/>
      <c r="L88" s="144"/>
      <c r="M88" s="170">
        <f t="shared" si="12"/>
        <v>251400</v>
      </c>
      <c r="N88" s="209"/>
      <c r="O88" s="206"/>
      <c r="P88" s="25"/>
      <c r="Q88" s="25"/>
      <c r="R88" s="25"/>
      <c r="S88" s="25"/>
      <c r="T88" s="25"/>
      <c r="U88" s="25"/>
      <c r="V88" s="25">
        <f aca="true" t="shared" si="14" ref="P88:AT88">SUM(V89:V90)</f>
        <v>0</v>
      </c>
      <c r="W88" s="25">
        <f t="shared" si="14"/>
        <v>0</v>
      </c>
      <c r="X88" s="25">
        <f t="shared" si="14"/>
        <v>0</v>
      </c>
      <c r="Y88" s="25">
        <f t="shared" si="14"/>
        <v>0</v>
      </c>
      <c r="Z88" s="25">
        <f t="shared" si="14"/>
        <v>0</v>
      </c>
      <c r="AA88" s="25">
        <f t="shared" si="14"/>
        <v>0</v>
      </c>
      <c r="AB88" s="25">
        <f t="shared" si="14"/>
        <v>0</v>
      </c>
      <c r="AC88" s="25">
        <f t="shared" si="14"/>
        <v>0</v>
      </c>
      <c r="AD88" s="25">
        <f t="shared" si="14"/>
        <v>0</v>
      </c>
      <c r="AE88" s="25">
        <f t="shared" si="14"/>
        <v>0</v>
      </c>
      <c r="AF88" s="25">
        <f t="shared" si="14"/>
        <v>0</v>
      </c>
      <c r="AG88" s="25">
        <f t="shared" si="14"/>
        <v>0</v>
      </c>
      <c r="AH88" s="25">
        <f t="shared" si="14"/>
        <v>0</v>
      </c>
      <c r="AI88" s="25">
        <f t="shared" si="14"/>
        <v>0</v>
      </c>
      <c r="AJ88" s="25">
        <f t="shared" si="14"/>
        <v>0</v>
      </c>
      <c r="AK88" s="25">
        <f t="shared" si="14"/>
        <v>0</v>
      </c>
      <c r="AL88" s="25">
        <f t="shared" si="14"/>
        <v>0</v>
      </c>
      <c r="AM88" s="25">
        <f t="shared" si="14"/>
        <v>0</v>
      </c>
      <c r="AN88" s="25">
        <f t="shared" si="14"/>
        <v>0</v>
      </c>
      <c r="AO88" s="25">
        <f t="shared" si="14"/>
        <v>0</v>
      </c>
      <c r="AP88" s="25">
        <f t="shared" si="14"/>
        <v>0</v>
      </c>
      <c r="AQ88" s="25">
        <f t="shared" si="14"/>
        <v>0</v>
      </c>
      <c r="AR88" s="25">
        <f t="shared" si="14"/>
        <v>0</v>
      </c>
      <c r="AS88" s="25">
        <f t="shared" si="14"/>
        <v>0</v>
      </c>
      <c r="AT88" s="25">
        <f t="shared" si="14"/>
        <v>0</v>
      </c>
      <c r="AU88" s="25">
        <f aca="true" t="shared" si="15" ref="AU88:BM88">SUM(AU89:AU90)</f>
        <v>0</v>
      </c>
      <c r="AV88" s="25">
        <f t="shared" si="15"/>
        <v>0</v>
      </c>
      <c r="AW88" s="25">
        <f t="shared" si="15"/>
        <v>0</v>
      </c>
      <c r="AX88" s="25">
        <f t="shared" si="15"/>
        <v>0</v>
      </c>
      <c r="AY88" s="25">
        <f t="shared" si="15"/>
        <v>0</v>
      </c>
      <c r="AZ88" s="25">
        <f t="shared" si="15"/>
        <v>0</v>
      </c>
      <c r="BA88" s="25">
        <f t="shared" si="15"/>
        <v>0</v>
      </c>
      <c r="BB88" s="25">
        <f t="shared" si="15"/>
        <v>0</v>
      </c>
      <c r="BC88" s="25">
        <f t="shared" si="15"/>
        <v>0</v>
      </c>
      <c r="BD88" s="25">
        <f t="shared" si="15"/>
        <v>0</v>
      </c>
      <c r="BE88" s="25">
        <f t="shared" si="15"/>
        <v>0</v>
      </c>
      <c r="BF88" s="25">
        <f t="shared" si="15"/>
        <v>0</v>
      </c>
      <c r="BG88" s="25">
        <f t="shared" si="15"/>
        <v>0</v>
      </c>
      <c r="BH88" s="25">
        <f t="shared" si="15"/>
        <v>0</v>
      </c>
      <c r="BI88" s="25">
        <f t="shared" si="15"/>
        <v>0</v>
      </c>
      <c r="BJ88" s="25">
        <f t="shared" si="15"/>
        <v>0</v>
      </c>
      <c r="BK88" s="25">
        <f t="shared" si="15"/>
        <v>0</v>
      </c>
      <c r="BL88" s="25">
        <f t="shared" si="15"/>
        <v>0</v>
      </c>
      <c r="BM88" s="25">
        <f t="shared" si="15"/>
        <v>0</v>
      </c>
      <c r="BN88" s="25">
        <f aca="true" t="shared" si="16" ref="BN88:DY88">SUM(BN89:BN90)</f>
        <v>0</v>
      </c>
      <c r="BO88" s="25">
        <f t="shared" si="16"/>
        <v>0</v>
      </c>
      <c r="BP88" s="25">
        <f t="shared" si="16"/>
        <v>0</v>
      </c>
      <c r="BQ88" s="25">
        <f t="shared" si="16"/>
        <v>0</v>
      </c>
      <c r="BR88" s="25">
        <f t="shared" si="16"/>
        <v>0</v>
      </c>
      <c r="BS88" s="25">
        <f t="shared" si="16"/>
        <v>0</v>
      </c>
      <c r="BT88" s="25">
        <f t="shared" si="16"/>
        <v>0</v>
      </c>
      <c r="BU88" s="25">
        <f t="shared" si="16"/>
        <v>0</v>
      </c>
      <c r="BV88" s="25">
        <f t="shared" si="16"/>
        <v>0</v>
      </c>
      <c r="BW88" s="25">
        <f t="shared" si="16"/>
        <v>0</v>
      </c>
      <c r="BX88" s="25">
        <f t="shared" si="16"/>
        <v>0</v>
      </c>
      <c r="BY88" s="25">
        <f t="shared" si="16"/>
        <v>0</v>
      </c>
      <c r="BZ88" s="25">
        <f t="shared" si="16"/>
        <v>0</v>
      </c>
      <c r="CA88" s="25">
        <f t="shared" si="16"/>
        <v>0</v>
      </c>
      <c r="CB88" s="25">
        <f t="shared" si="16"/>
        <v>0</v>
      </c>
      <c r="CC88" s="25">
        <f t="shared" si="16"/>
        <v>0</v>
      </c>
      <c r="CD88" s="25">
        <f t="shared" si="16"/>
        <v>0</v>
      </c>
      <c r="CE88" s="25">
        <f t="shared" si="16"/>
        <v>0</v>
      </c>
      <c r="CF88" s="25">
        <f t="shared" si="16"/>
        <v>0</v>
      </c>
      <c r="CG88" s="25">
        <f t="shared" si="16"/>
        <v>0</v>
      </c>
      <c r="CH88" s="25">
        <f t="shared" si="16"/>
        <v>0</v>
      </c>
      <c r="CI88" s="25">
        <f t="shared" si="16"/>
        <v>0</v>
      </c>
      <c r="CJ88" s="25">
        <f t="shared" si="16"/>
        <v>0</v>
      </c>
      <c r="CK88" s="25">
        <f t="shared" si="16"/>
        <v>0</v>
      </c>
      <c r="CL88" s="25">
        <f t="shared" si="16"/>
        <v>0</v>
      </c>
      <c r="CM88" s="25">
        <f t="shared" si="16"/>
        <v>0</v>
      </c>
      <c r="CN88" s="25">
        <f t="shared" si="16"/>
        <v>0</v>
      </c>
      <c r="CO88" s="25">
        <f t="shared" si="16"/>
        <v>0</v>
      </c>
      <c r="CP88" s="25">
        <f t="shared" si="16"/>
        <v>0</v>
      </c>
      <c r="CQ88" s="25">
        <f t="shared" si="16"/>
        <v>0</v>
      </c>
      <c r="CR88" s="25">
        <f t="shared" si="16"/>
        <v>0</v>
      </c>
      <c r="CS88" s="25">
        <f t="shared" si="16"/>
        <v>0</v>
      </c>
      <c r="CT88" s="25">
        <f t="shared" si="16"/>
        <v>0</v>
      </c>
      <c r="CU88" s="25">
        <f t="shared" si="16"/>
        <v>0</v>
      </c>
      <c r="CV88" s="25">
        <f t="shared" si="16"/>
        <v>0</v>
      </c>
      <c r="CW88" s="25">
        <f t="shared" si="16"/>
        <v>0</v>
      </c>
      <c r="CX88" s="25">
        <f t="shared" si="16"/>
        <v>0</v>
      </c>
      <c r="CY88" s="25">
        <f t="shared" si="16"/>
        <v>0</v>
      </c>
      <c r="CZ88" s="25">
        <f t="shared" si="16"/>
        <v>0</v>
      </c>
      <c r="DA88" s="25">
        <f t="shared" si="16"/>
        <v>0</v>
      </c>
      <c r="DB88" s="25">
        <f t="shared" si="16"/>
        <v>0</v>
      </c>
      <c r="DC88" s="25">
        <f t="shared" si="16"/>
        <v>0</v>
      </c>
      <c r="DD88" s="25">
        <f t="shared" si="16"/>
        <v>0</v>
      </c>
      <c r="DE88" s="25">
        <f t="shared" si="16"/>
        <v>0</v>
      </c>
      <c r="DF88" s="25">
        <f t="shared" si="16"/>
        <v>0</v>
      </c>
      <c r="DG88" s="25">
        <f t="shared" si="16"/>
        <v>0</v>
      </c>
      <c r="DH88" s="25">
        <f t="shared" si="16"/>
        <v>0</v>
      </c>
      <c r="DI88" s="25">
        <f t="shared" si="16"/>
        <v>0</v>
      </c>
      <c r="DJ88" s="25">
        <f t="shared" si="16"/>
        <v>0</v>
      </c>
      <c r="DK88" s="25">
        <f t="shared" si="16"/>
        <v>0</v>
      </c>
      <c r="DL88" s="25">
        <f t="shared" si="16"/>
        <v>0</v>
      </c>
      <c r="DM88" s="25">
        <f t="shared" si="16"/>
        <v>0</v>
      </c>
      <c r="DN88" s="25">
        <f t="shared" si="16"/>
        <v>0</v>
      </c>
      <c r="DO88" s="25">
        <f t="shared" si="16"/>
        <v>0</v>
      </c>
      <c r="DP88" s="25">
        <f t="shared" si="16"/>
        <v>0</v>
      </c>
      <c r="DQ88" s="25">
        <f t="shared" si="16"/>
        <v>0</v>
      </c>
      <c r="DR88" s="25">
        <f t="shared" si="16"/>
        <v>0</v>
      </c>
      <c r="DS88" s="25">
        <f t="shared" si="16"/>
        <v>0</v>
      </c>
      <c r="DT88" s="25">
        <f t="shared" si="16"/>
        <v>0</v>
      </c>
      <c r="DU88" s="25">
        <f t="shared" si="16"/>
        <v>0</v>
      </c>
      <c r="DV88" s="25">
        <f t="shared" si="16"/>
        <v>0</v>
      </c>
      <c r="DW88" s="25">
        <f t="shared" si="16"/>
        <v>0</v>
      </c>
      <c r="DX88" s="25">
        <f t="shared" si="16"/>
        <v>0</v>
      </c>
      <c r="DY88" s="25">
        <f t="shared" si="16"/>
        <v>0</v>
      </c>
      <c r="DZ88" s="25">
        <f aca="true" t="shared" si="17" ref="DZ88:FS88">SUM(DZ89:DZ90)</f>
        <v>0</v>
      </c>
      <c r="EA88" s="25">
        <f t="shared" si="17"/>
        <v>0</v>
      </c>
      <c r="EB88" s="25">
        <f t="shared" si="17"/>
        <v>0</v>
      </c>
      <c r="EC88" s="25">
        <f t="shared" si="17"/>
        <v>0</v>
      </c>
      <c r="ED88" s="25">
        <f t="shared" si="17"/>
        <v>0</v>
      </c>
      <c r="EE88" s="25">
        <f t="shared" si="17"/>
        <v>0</v>
      </c>
      <c r="EF88" s="25">
        <f t="shared" si="17"/>
        <v>0</v>
      </c>
      <c r="EG88" s="25">
        <f t="shared" si="17"/>
        <v>0</v>
      </c>
      <c r="EH88" s="25">
        <f t="shared" si="17"/>
        <v>0</v>
      </c>
      <c r="EI88" s="25">
        <f t="shared" si="17"/>
        <v>0</v>
      </c>
      <c r="EJ88" s="25">
        <f t="shared" si="17"/>
        <v>0</v>
      </c>
      <c r="EK88" s="25">
        <f t="shared" si="17"/>
        <v>0</v>
      </c>
      <c r="EL88" s="25">
        <f t="shared" si="17"/>
        <v>0</v>
      </c>
      <c r="EM88" s="25">
        <f t="shared" si="17"/>
        <v>0</v>
      </c>
      <c r="EN88" s="25">
        <f t="shared" si="17"/>
        <v>0</v>
      </c>
      <c r="EO88" s="25">
        <f t="shared" si="17"/>
        <v>0</v>
      </c>
      <c r="EP88" s="25">
        <f t="shared" si="17"/>
        <v>0</v>
      </c>
      <c r="EQ88" s="25">
        <f t="shared" si="17"/>
        <v>0</v>
      </c>
      <c r="ER88" s="25">
        <f t="shared" si="17"/>
        <v>0</v>
      </c>
      <c r="ES88" s="25">
        <f t="shared" si="17"/>
        <v>0</v>
      </c>
      <c r="ET88" s="25">
        <f t="shared" si="17"/>
        <v>0</v>
      </c>
      <c r="EU88" s="25">
        <f t="shared" si="17"/>
        <v>0</v>
      </c>
      <c r="EV88" s="25">
        <f t="shared" si="17"/>
        <v>0</v>
      </c>
      <c r="EW88" s="25">
        <f t="shared" si="17"/>
        <v>0</v>
      </c>
      <c r="EX88" s="25">
        <f t="shared" si="17"/>
        <v>0</v>
      </c>
      <c r="EY88" s="25">
        <f t="shared" si="17"/>
        <v>0</v>
      </c>
      <c r="EZ88" s="25">
        <f t="shared" si="17"/>
        <v>0</v>
      </c>
      <c r="FA88" s="25">
        <f t="shared" si="17"/>
        <v>0</v>
      </c>
      <c r="FB88" s="25">
        <f t="shared" si="17"/>
        <v>0</v>
      </c>
      <c r="FC88" s="25">
        <f t="shared" si="17"/>
        <v>0</v>
      </c>
      <c r="FD88" s="25">
        <f t="shared" si="17"/>
        <v>0</v>
      </c>
      <c r="FE88" s="25">
        <f t="shared" si="17"/>
        <v>0</v>
      </c>
      <c r="FF88" s="25">
        <f t="shared" si="17"/>
        <v>0</v>
      </c>
      <c r="FG88" s="25">
        <f t="shared" si="17"/>
        <v>0</v>
      </c>
      <c r="FH88" s="25">
        <f t="shared" si="17"/>
        <v>0</v>
      </c>
      <c r="FI88" s="25">
        <f t="shared" si="17"/>
        <v>0</v>
      </c>
      <c r="FJ88" s="25">
        <f t="shared" si="17"/>
        <v>0</v>
      </c>
      <c r="FK88" s="25">
        <f t="shared" si="17"/>
        <v>0</v>
      </c>
      <c r="FL88" s="25">
        <f t="shared" si="17"/>
        <v>0</v>
      </c>
      <c r="FM88" s="25">
        <f t="shared" si="17"/>
        <v>0</v>
      </c>
      <c r="FN88" s="25">
        <f t="shared" si="17"/>
        <v>0</v>
      </c>
      <c r="FO88" s="25">
        <f t="shared" si="17"/>
        <v>0</v>
      </c>
      <c r="FP88" s="25">
        <f t="shared" si="17"/>
        <v>0</v>
      </c>
      <c r="FQ88" s="25">
        <f t="shared" si="17"/>
        <v>0</v>
      </c>
      <c r="FR88" s="25">
        <f t="shared" si="17"/>
        <v>0</v>
      </c>
      <c r="FS88" s="25">
        <f t="shared" si="17"/>
        <v>0</v>
      </c>
    </row>
    <row r="89" spans="1:15" s="1" customFormat="1" ht="18.75" customHeight="1">
      <c r="A89" s="46" t="s">
        <v>80</v>
      </c>
      <c r="B89" s="28" t="s">
        <v>81</v>
      </c>
      <c r="C89" s="144"/>
      <c r="D89" s="144"/>
      <c r="E89" s="144"/>
      <c r="F89" s="144">
        <f>F90</f>
        <v>1500000</v>
      </c>
      <c r="G89" s="144">
        <f>G90</f>
        <v>1500000</v>
      </c>
      <c r="H89" s="144"/>
      <c r="I89" s="144"/>
      <c r="J89" s="244"/>
      <c r="K89" s="144"/>
      <c r="L89" s="144"/>
      <c r="M89" s="174">
        <f t="shared" si="12"/>
        <v>1500000</v>
      </c>
      <c r="N89" s="209"/>
      <c r="O89" s="206"/>
    </row>
    <row r="90" spans="1:15" s="1" customFormat="1" ht="26.25" customHeight="1">
      <c r="A90" s="51" t="s">
        <v>129</v>
      </c>
      <c r="B90" s="29" t="s">
        <v>130</v>
      </c>
      <c r="C90" s="144"/>
      <c r="D90" s="146"/>
      <c r="E90" s="146"/>
      <c r="F90" s="146">
        <f>G90+J90</f>
        <v>1500000</v>
      </c>
      <c r="G90" s="146">
        <v>1500000</v>
      </c>
      <c r="H90" s="146"/>
      <c r="I90" s="146"/>
      <c r="J90" s="146"/>
      <c r="K90" s="146"/>
      <c r="L90" s="144"/>
      <c r="M90" s="170">
        <f t="shared" si="12"/>
        <v>1500000</v>
      </c>
      <c r="N90" s="209"/>
      <c r="O90" s="206"/>
    </row>
    <row r="91" spans="1:15" s="1" customFormat="1" ht="21.75" customHeight="1">
      <c r="A91" s="46" t="s">
        <v>84</v>
      </c>
      <c r="B91" s="28" t="s">
        <v>114</v>
      </c>
      <c r="C91" s="144">
        <f>C92+C93</f>
        <v>1195116</v>
      </c>
      <c r="D91" s="144">
        <f aca="true" t="shared" si="18" ref="D91:M91">D92+D93</f>
        <v>295700</v>
      </c>
      <c r="E91" s="144">
        <f t="shared" si="18"/>
        <v>0</v>
      </c>
      <c r="F91" s="144">
        <f t="shared" si="18"/>
        <v>2430015.95</v>
      </c>
      <c r="G91" s="144">
        <f t="shared" si="18"/>
        <v>566000</v>
      </c>
      <c r="H91" s="144">
        <f t="shared" si="18"/>
        <v>322600</v>
      </c>
      <c r="I91" s="144">
        <f t="shared" si="18"/>
        <v>0</v>
      </c>
      <c r="J91" s="144">
        <f t="shared" si="18"/>
        <v>1864015.95</v>
      </c>
      <c r="K91" s="144">
        <f t="shared" si="18"/>
        <v>1834015.95</v>
      </c>
      <c r="L91" s="144">
        <f t="shared" si="18"/>
        <v>744800</v>
      </c>
      <c r="M91" s="174">
        <f t="shared" si="18"/>
        <v>3625131.95</v>
      </c>
      <c r="N91" s="209"/>
      <c r="O91" s="206"/>
    </row>
    <row r="92" spans="1:15" s="1" customFormat="1" ht="18.75" customHeight="1">
      <c r="A92" s="51" t="s">
        <v>85</v>
      </c>
      <c r="B92" s="31" t="s">
        <v>25</v>
      </c>
      <c r="C92" s="146">
        <v>337800</v>
      </c>
      <c r="D92" s="146"/>
      <c r="E92" s="146"/>
      <c r="F92" s="144"/>
      <c r="G92" s="144"/>
      <c r="H92" s="146"/>
      <c r="I92" s="146"/>
      <c r="J92" s="146"/>
      <c r="K92" s="146"/>
      <c r="L92" s="144"/>
      <c r="M92" s="170">
        <f t="shared" si="12"/>
        <v>337800</v>
      </c>
      <c r="N92" s="209"/>
      <c r="O92" s="206"/>
    </row>
    <row r="93" spans="1:50" s="5" customFormat="1" ht="15" customHeight="1">
      <c r="A93" s="51" t="s">
        <v>86</v>
      </c>
      <c r="B93" s="16" t="s">
        <v>312</v>
      </c>
      <c r="C93" s="146">
        <f>'Додаток 3'!C23+'Додаток 3'!C74+'Додаток 3'!C87+'Додаток 3'!C101+'Додаток 3'!C104+'Додаток 3'!C133+'Додаток 3'!C141+'Додаток 3'!C156+'Додаток 3'!C159</f>
        <v>857316</v>
      </c>
      <c r="D93" s="146">
        <f>'Додаток 3'!D23+'Додаток 3'!D74+'Додаток 3'!D87+'Додаток 3'!D101+'Додаток 3'!D104+'Додаток 3'!D133+'Додаток 3'!D141+'Додаток 3'!D156+'Додаток 3'!D159</f>
        <v>295700</v>
      </c>
      <c r="E93" s="146">
        <f>'Додаток 3'!E23+'Додаток 3'!E74+'Додаток 3'!E87+'Додаток 3'!E101+'Додаток 3'!E104+'Додаток 3'!E133+'Додаток 3'!E141+'Додаток 3'!E156+'Додаток 3'!E159</f>
        <v>0</v>
      </c>
      <c r="F93" s="146">
        <f>'Додаток 3'!F23+'Додаток 3'!F74+'Додаток 3'!F87+'Додаток 3'!F101+'Додаток 3'!F104+'Додаток 3'!F133+'Додаток 3'!F141+'Додаток 3'!F156+'Додаток 3'!F159</f>
        <v>2430015.95</v>
      </c>
      <c r="G93" s="146">
        <f>'Додаток 3'!G23+'Додаток 3'!G74+'Додаток 3'!G87+'Додаток 3'!G101+'Додаток 3'!G104+'Додаток 3'!G133+'Додаток 3'!G141+'Додаток 3'!G156+'Додаток 3'!G159</f>
        <v>566000</v>
      </c>
      <c r="H93" s="146">
        <f>'Додаток 3'!H23+'Додаток 3'!H74+'Додаток 3'!H87+'Додаток 3'!H101+'Додаток 3'!H104+'Додаток 3'!H133+'Додаток 3'!H141+'Додаток 3'!H156+'Додаток 3'!H159</f>
        <v>322600</v>
      </c>
      <c r="I93" s="146">
        <f>'Додаток 3'!I23+'Додаток 3'!I74+'Додаток 3'!I87+'Додаток 3'!I101+'Додаток 3'!I104+'Додаток 3'!I133+'Додаток 3'!I141+'Додаток 3'!I156+'Додаток 3'!I159</f>
        <v>0</v>
      </c>
      <c r="J93" s="146">
        <f>'Додаток 3'!J23+'Додаток 3'!J74+'Додаток 3'!J87+'Додаток 3'!J101+'Додаток 3'!J104+'Додаток 3'!J133+'Додаток 3'!J141+'Додаток 3'!J156+'Додаток 3'!J159</f>
        <v>1864015.95</v>
      </c>
      <c r="K93" s="146">
        <f>'Додаток 3'!K23+'Додаток 3'!K74+'Додаток 3'!K87+'Додаток 3'!K101+'Додаток 3'!K104+'Додаток 3'!K133+'Додаток 3'!K141+'Додаток 3'!K156+'Додаток 3'!K159</f>
        <v>1834015.95</v>
      </c>
      <c r="L93" s="146">
        <f>'Додаток 3'!L23+'Додаток 3'!L74+'Додаток 3'!L87+'Додаток 3'!L101+'Додаток 3'!L104+'Додаток 3'!L133+'Додаток 3'!L141+'Додаток 3'!L156+'Додаток 3'!L159</f>
        <v>744800</v>
      </c>
      <c r="M93" s="170">
        <f>'Додаток 3'!M23+'Додаток 3'!M74+'Додаток 3'!M87+'Додаток 3'!M101+'Додаток 3'!M104+'Додаток 3'!M133+'Додаток 3'!M141+'Додаток 3'!M156+'Додаток 3'!M159</f>
        <v>3287331.95</v>
      </c>
      <c r="N93" s="209"/>
      <c r="O93" s="206"/>
      <c r="P93" s="7"/>
      <c r="Q93" s="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s="5" customFormat="1" ht="49.5" customHeight="1" thickBot="1">
      <c r="A94" s="51"/>
      <c r="B94" s="267" t="s">
        <v>313</v>
      </c>
      <c r="C94" s="146"/>
      <c r="D94" s="146"/>
      <c r="E94" s="146"/>
      <c r="F94" s="148">
        <f>G94+J94</f>
        <v>744800</v>
      </c>
      <c r="G94" s="146"/>
      <c r="H94" s="146"/>
      <c r="I94" s="146"/>
      <c r="J94" s="148">
        <f>K94</f>
        <v>744800</v>
      </c>
      <c r="K94" s="148">
        <v>744800</v>
      </c>
      <c r="L94" s="148">
        <v>744800</v>
      </c>
      <c r="M94" s="170"/>
      <c r="N94" s="209"/>
      <c r="O94" s="206"/>
      <c r="P94" s="7"/>
      <c r="Q94" s="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32" s="5" customFormat="1" ht="81.75" customHeight="1" hidden="1" thickBot="1">
      <c r="A95" s="50"/>
      <c r="B95" s="203" t="s">
        <v>250</v>
      </c>
      <c r="C95" s="151"/>
      <c r="D95" s="159"/>
      <c r="E95" s="159"/>
      <c r="F95" s="159"/>
      <c r="G95" s="159"/>
      <c r="H95" s="159"/>
      <c r="I95" s="159"/>
      <c r="J95" s="159"/>
      <c r="K95" s="159"/>
      <c r="L95" s="153"/>
      <c r="M95" s="177">
        <f>C95+F95</f>
        <v>0</v>
      </c>
      <c r="N95" s="209"/>
      <c r="O95" s="206"/>
      <c r="P95" s="8"/>
      <c r="Q95" s="8"/>
      <c r="R95" s="8"/>
      <c r="S95" s="8"/>
      <c r="T95" s="8"/>
      <c r="U95" s="8"/>
      <c r="V95" s="8"/>
      <c r="W95" s="8"/>
      <c r="X95" s="8"/>
      <c r="Y95" s="8"/>
      <c r="Z95" s="8"/>
      <c r="AA95" s="8"/>
      <c r="AB95" s="8"/>
      <c r="AC95" s="8"/>
      <c r="AD95" s="8"/>
      <c r="AE95" s="8"/>
      <c r="AF95" s="9"/>
    </row>
    <row r="96" spans="1:50" s="5" customFormat="1" ht="17.25" customHeight="1" thickBot="1">
      <c r="A96" s="52"/>
      <c r="B96" s="104" t="s">
        <v>26</v>
      </c>
      <c r="C96" s="156">
        <f aca="true" t="shared" si="19" ref="C96:M96">C13+C15+C29+C36+C52+C58+C65+C69+C72+C77+C84+C87+C89+C91+C75</f>
        <v>473769700</v>
      </c>
      <c r="D96" s="156">
        <f t="shared" si="19"/>
        <v>257170922</v>
      </c>
      <c r="E96" s="156">
        <f t="shared" si="19"/>
        <v>60414717</v>
      </c>
      <c r="F96" s="156">
        <f t="shared" si="19"/>
        <v>72830585</v>
      </c>
      <c r="G96" s="156">
        <f t="shared" si="19"/>
        <v>36030260</v>
      </c>
      <c r="H96" s="156">
        <f t="shared" si="19"/>
        <v>6410400</v>
      </c>
      <c r="I96" s="156">
        <f t="shared" si="19"/>
        <v>528200</v>
      </c>
      <c r="J96" s="156">
        <f t="shared" si="19"/>
        <v>36800325</v>
      </c>
      <c r="K96" s="156">
        <f t="shared" si="19"/>
        <v>29404924.999999996</v>
      </c>
      <c r="L96" s="156">
        <f t="shared" si="19"/>
        <v>1075300</v>
      </c>
      <c r="M96" s="252">
        <f t="shared" si="19"/>
        <v>546600285.0000001</v>
      </c>
      <c r="N96" s="209"/>
      <c r="O96" s="206"/>
      <c r="P96" s="7"/>
      <c r="Q96" s="7"/>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s="5" customFormat="1" ht="12.75" customHeight="1" hidden="1">
      <c r="A97" s="214" t="s">
        <v>48</v>
      </c>
      <c r="B97" s="103" t="s">
        <v>49</v>
      </c>
      <c r="C97" s="158">
        <f aca="true" t="shared" si="20" ref="C97:C102">D97+E97</f>
        <v>0</v>
      </c>
      <c r="D97" s="158"/>
      <c r="E97" s="158"/>
      <c r="F97" s="158">
        <f>SUM(G97+J97)</f>
        <v>0</v>
      </c>
      <c r="G97" s="158">
        <f>SUM(H97+J97)</f>
        <v>0</v>
      </c>
      <c r="H97" s="158"/>
      <c r="I97" s="158"/>
      <c r="J97" s="158"/>
      <c r="K97" s="158"/>
      <c r="L97" s="158"/>
      <c r="M97" s="169">
        <f t="shared" si="12"/>
        <v>0</v>
      </c>
      <c r="N97" s="209"/>
      <c r="O97" s="206"/>
      <c r="P97" s="7"/>
      <c r="Q97" s="7"/>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15" s="1" customFormat="1" ht="19.5" customHeight="1" hidden="1">
      <c r="A98" s="215" t="s">
        <v>48</v>
      </c>
      <c r="B98" s="163" t="s">
        <v>153</v>
      </c>
      <c r="C98" s="144">
        <f t="shared" si="20"/>
        <v>0</v>
      </c>
      <c r="D98" s="144"/>
      <c r="E98" s="144"/>
      <c r="F98" s="144"/>
      <c r="G98" s="144"/>
      <c r="H98" s="146"/>
      <c r="I98" s="146"/>
      <c r="J98" s="146"/>
      <c r="K98" s="146"/>
      <c r="L98" s="144"/>
      <c r="M98" s="174">
        <f t="shared" si="12"/>
        <v>0</v>
      </c>
      <c r="N98" s="209"/>
      <c r="O98" s="206"/>
    </row>
    <row r="99" spans="1:15" s="5" customFormat="1" ht="12.75" customHeight="1">
      <c r="A99" s="46" t="s">
        <v>48</v>
      </c>
      <c r="B99" s="164" t="s">
        <v>314</v>
      </c>
      <c r="C99" s="144">
        <v>5093000</v>
      </c>
      <c r="D99" s="144"/>
      <c r="E99" s="144"/>
      <c r="F99" s="144">
        <f>SUM(G99+J99)</f>
        <v>0</v>
      </c>
      <c r="G99" s="144"/>
      <c r="H99" s="144"/>
      <c r="I99" s="144"/>
      <c r="J99" s="144"/>
      <c r="K99" s="144"/>
      <c r="L99" s="144"/>
      <c r="M99" s="174">
        <f t="shared" si="12"/>
        <v>5093000</v>
      </c>
      <c r="N99" s="209"/>
      <c r="O99" s="206"/>
    </row>
    <row r="100" spans="1:15" s="5" customFormat="1" ht="39.75" customHeight="1" hidden="1">
      <c r="A100" s="272" t="s">
        <v>220</v>
      </c>
      <c r="B100" s="268" t="s">
        <v>221</v>
      </c>
      <c r="C100" s="144">
        <f t="shared" si="20"/>
        <v>0</v>
      </c>
      <c r="D100" s="144"/>
      <c r="E100" s="144"/>
      <c r="F100" s="144"/>
      <c r="G100" s="144"/>
      <c r="H100" s="144"/>
      <c r="I100" s="144"/>
      <c r="J100" s="144"/>
      <c r="K100" s="144"/>
      <c r="L100" s="144"/>
      <c r="M100" s="174">
        <f>C100+F100</f>
        <v>0</v>
      </c>
      <c r="N100" s="209"/>
      <c r="O100" s="206">
        <f>M100-N100</f>
        <v>0</v>
      </c>
    </row>
    <row r="101" spans="1:15" s="5" customFormat="1" ht="13.5" customHeight="1" hidden="1">
      <c r="A101" s="272"/>
      <c r="B101" s="117" t="s">
        <v>175</v>
      </c>
      <c r="C101" s="144">
        <f t="shared" si="20"/>
        <v>0</v>
      </c>
      <c r="D101" s="148"/>
      <c r="E101" s="148"/>
      <c r="F101" s="148"/>
      <c r="G101" s="148"/>
      <c r="H101" s="148"/>
      <c r="I101" s="148"/>
      <c r="J101" s="148"/>
      <c r="K101" s="148"/>
      <c r="L101" s="144"/>
      <c r="M101" s="174">
        <f>C101+F101</f>
        <v>0</v>
      </c>
      <c r="N101" s="209"/>
      <c r="O101" s="206">
        <f>M101-N101</f>
        <v>0</v>
      </c>
    </row>
    <row r="102" spans="1:15" s="5" customFormat="1" ht="13.5" customHeight="1" hidden="1">
      <c r="A102" s="272"/>
      <c r="B102" s="117" t="s">
        <v>176</v>
      </c>
      <c r="C102" s="144">
        <f t="shared" si="20"/>
        <v>0</v>
      </c>
      <c r="D102" s="148"/>
      <c r="E102" s="148"/>
      <c r="F102" s="148"/>
      <c r="G102" s="148"/>
      <c r="H102" s="148"/>
      <c r="I102" s="148"/>
      <c r="J102" s="148"/>
      <c r="K102" s="148"/>
      <c r="L102" s="144"/>
      <c r="M102" s="174">
        <f>C102+F102</f>
        <v>0</v>
      </c>
      <c r="N102" s="209"/>
      <c r="O102" s="206">
        <f>M102-N102</f>
        <v>0</v>
      </c>
    </row>
    <row r="103" spans="1:15" s="41" customFormat="1" ht="26.25" customHeight="1">
      <c r="A103" s="46"/>
      <c r="B103" s="48" t="s">
        <v>174</v>
      </c>
      <c r="C103" s="144">
        <f>C104+C107+C110+C113+C120+C118+C123+C126</f>
        <v>207711400</v>
      </c>
      <c r="D103" s="144">
        <f>D104+D107+D110+D113+D120+D118+D123+D126</f>
        <v>0</v>
      </c>
      <c r="E103" s="144">
        <f>E104+E107+E110+E113+E120+E118+E123+E126</f>
        <v>0</v>
      </c>
      <c r="F103" s="144">
        <f>F104+F107+F110+F113+F120+F118+F123+F126+F116</f>
        <v>131200</v>
      </c>
      <c r="G103" s="144">
        <f aca="true" t="shared" si="21" ref="G103:M103">G104+G107+G110+G113+G120+G118+G123+G126+G116</f>
        <v>42100</v>
      </c>
      <c r="H103" s="144">
        <f t="shared" si="21"/>
        <v>0</v>
      </c>
      <c r="I103" s="144">
        <f t="shared" si="21"/>
        <v>0</v>
      </c>
      <c r="J103" s="144">
        <f t="shared" si="21"/>
        <v>89100</v>
      </c>
      <c r="K103" s="144">
        <f t="shared" si="21"/>
        <v>0</v>
      </c>
      <c r="L103" s="144">
        <f t="shared" si="21"/>
        <v>0</v>
      </c>
      <c r="M103" s="174">
        <f t="shared" si="21"/>
        <v>207842600</v>
      </c>
      <c r="N103" s="209"/>
      <c r="O103" s="206"/>
    </row>
    <row r="104" spans="1:15" ht="63.75" customHeight="1">
      <c r="A104" s="304">
        <v>250326</v>
      </c>
      <c r="B104" s="49" t="s">
        <v>197</v>
      </c>
      <c r="C104" s="146">
        <f>C105+C106</f>
        <v>149919500</v>
      </c>
      <c r="D104" s="144">
        <f>D105+D106</f>
        <v>0</v>
      </c>
      <c r="E104" s="144">
        <f>E105+E106</f>
        <v>0</v>
      </c>
      <c r="F104" s="146">
        <f>SUM(G104+J104)</f>
        <v>0</v>
      </c>
      <c r="G104" s="146">
        <f>G105+G106</f>
        <v>0</v>
      </c>
      <c r="H104" s="146">
        <f>H105+H106</f>
        <v>0</v>
      </c>
      <c r="I104" s="146">
        <f>I105+I106</f>
        <v>0</v>
      </c>
      <c r="J104" s="146">
        <f>J105+J106</f>
        <v>0</v>
      </c>
      <c r="K104" s="146">
        <f>K105+K106</f>
        <v>0</v>
      </c>
      <c r="L104" s="144">
        <f>'Додаток 3'!L160</f>
        <v>0</v>
      </c>
      <c r="M104" s="170">
        <f>C104+F104</f>
        <v>149919500</v>
      </c>
      <c r="N104" s="209"/>
      <c r="O104" s="206"/>
    </row>
    <row r="105" spans="1:15" ht="12.75" customHeight="1">
      <c r="A105" s="304"/>
      <c r="B105" s="42" t="s">
        <v>175</v>
      </c>
      <c r="C105" s="148">
        <v>99930048</v>
      </c>
      <c r="D105" s="148"/>
      <c r="E105" s="148"/>
      <c r="F105" s="148">
        <f>SUM(G105+J105)</f>
        <v>0</v>
      </c>
      <c r="G105" s="144"/>
      <c r="H105" s="148"/>
      <c r="I105" s="148"/>
      <c r="J105" s="148"/>
      <c r="K105" s="148"/>
      <c r="L105" s="144">
        <f>'Додаток 3'!L161</f>
        <v>0</v>
      </c>
      <c r="M105" s="190">
        <f aca="true" t="shared" si="22" ref="M105:M126">C105+F105</f>
        <v>99930048</v>
      </c>
      <c r="N105" s="209"/>
      <c r="O105" s="206"/>
    </row>
    <row r="106" spans="1:15" s="5" customFormat="1" ht="14.25" customHeight="1">
      <c r="A106" s="304"/>
      <c r="B106" s="42" t="s">
        <v>176</v>
      </c>
      <c r="C106" s="148">
        <v>49989452</v>
      </c>
      <c r="D106" s="148"/>
      <c r="E106" s="148"/>
      <c r="F106" s="148"/>
      <c r="G106" s="146"/>
      <c r="H106" s="146">
        <f>H107+H108</f>
        <v>0</v>
      </c>
      <c r="I106" s="146">
        <f>I107+I108</f>
        <v>0</v>
      </c>
      <c r="J106" s="146">
        <f>J107+J108</f>
        <v>0</v>
      </c>
      <c r="K106" s="146">
        <f>K107+K108</f>
        <v>0</v>
      </c>
      <c r="L106" s="144"/>
      <c r="M106" s="190">
        <f t="shared" si="22"/>
        <v>49989452</v>
      </c>
      <c r="N106" s="209"/>
      <c r="O106" s="206"/>
    </row>
    <row r="107" spans="1:15" s="5" customFormat="1" ht="90.75" customHeight="1">
      <c r="A107" s="291" t="s">
        <v>149</v>
      </c>
      <c r="B107" s="36" t="s">
        <v>213</v>
      </c>
      <c r="C107" s="146">
        <f>C108+C109</f>
        <v>54196900</v>
      </c>
      <c r="D107" s="146">
        <f>SUM(D108:D109)</f>
        <v>0</v>
      </c>
      <c r="E107" s="146">
        <f>SUM(E108:E109)</f>
        <v>0</v>
      </c>
      <c r="F107" s="146">
        <f>SUM(G107+J107)</f>
        <v>0</v>
      </c>
      <c r="G107" s="146">
        <f>G108+G109</f>
        <v>0</v>
      </c>
      <c r="H107" s="148"/>
      <c r="I107" s="148"/>
      <c r="J107" s="148"/>
      <c r="K107" s="148"/>
      <c r="L107" s="144">
        <f>'Додаток 3'!L163</f>
        <v>0</v>
      </c>
      <c r="M107" s="170">
        <f t="shared" si="22"/>
        <v>54196900</v>
      </c>
      <c r="N107" s="209"/>
      <c r="O107" s="206"/>
    </row>
    <row r="108" spans="1:15" s="5" customFormat="1" ht="12.75" customHeight="1">
      <c r="A108" s="291"/>
      <c r="B108" s="42" t="s">
        <v>175</v>
      </c>
      <c r="C108" s="148">
        <v>39001100</v>
      </c>
      <c r="D108" s="148">
        <f>'Додаток 3'!D166</f>
        <v>0</v>
      </c>
      <c r="E108" s="148">
        <f>'Додаток 3'!E166</f>
        <v>0</v>
      </c>
      <c r="F108" s="148"/>
      <c r="G108" s="148"/>
      <c r="H108" s="148"/>
      <c r="I108" s="148"/>
      <c r="J108" s="148"/>
      <c r="K108" s="148"/>
      <c r="L108" s="144">
        <f>'Додаток 3'!L164</f>
        <v>0</v>
      </c>
      <c r="M108" s="190">
        <f t="shared" si="22"/>
        <v>39001100</v>
      </c>
      <c r="N108" s="209"/>
      <c r="O108" s="206"/>
    </row>
    <row r="109" spans="1:15" s="5" customFormat="1" ht="12.75" customHeight="1">
      <c r="A109" s="291"/>
      <c r="B109" s="42" t="s">
        <v>176</v>
      </c>
      <c r="C109" s="148">
        <v>15195800</v>
      </c>
      <c r="D109" s="148">
        <f>'Додаток 3'!D176</f>
        <v>0</v>
      </c>
      <c r="E109" s="148">
        <f>'Додаток 3'!E176</f>
        <v>0</v>
      </c>
      <c r="F109" s="148"/>
      <c r="G109" s="148"/>
      <c r="H109" s="148"/>
      <c r="I109" s="148"/>
      <c r="J109" s="148"/>
      <c r="K109" s="148"/>
      <c r="L109" s="144">
        <f>'Додаток 3'!L165</f>
        <v>0</v>
      </c>
      <c r="M109" s="190">
        <f t="shared" si="22"/>
        <v>15195800</v>
      </c>
      <c r="N109" s="209"/>
      <c r="O109" s="206"/>
    </row>
    <row r="110" spans="1:15" s="5" customFormat="1" ht="208.5" customHeight="1">
      <c r="A110" s="291" t="s">
        <v>50</v>
      </c>
      <c r="B110" s="37" t="s">
        <v>307</v>
      </c>
      <c r="C110" s="146">
        <f>C111+C112</f>
        <v>1633500</v>
      </c>
      <c r="D110" s="146"/>
      <c r="E110" s="146"/>
      <c r="F110" s="148">
        <f>SUM(G110+J110)</f>
        <v>0</v>
      </c>
      <c r="G110" s="148"/>
      <c r="H110" s="148"/>
      <c r="I110" s="148"/>
      <c r="J110" s="148"/>
      <c r="K110" s="148"/>
      <c r="L110" s="144">
        <f>'Додаток 3'!L166</f>
        <v>0</v>
      </c>
      <c r="M110" s="170">
        <f t="shared" si="22"/>
        <v>1633500</v>
      </c>
      <c r="N110" s="209"/>
      <c r="O110" s="206"/>
    </row>
    <row r="111" spans="1:15" s="226" customFormat="1" ht="13.5" customHeight="1">
      <c r="A111" s="291"/>
      <c r="B111" s="227" t="s">
        <v>175</v>
      </c>
      <c r="C111" s="148">
        <v>1180300</v>
      </c>
      <c r="D111" s="148"/>
      <c r="E111" s="148"/>
      <c r="F111" s="148">
        <f>SUM(G111+J111)</f>
        <v>0</v>
      </c>
      <c r="G111" s="148"/>
      <c r="H111" s="148"/>
      <c r="I111" s="148"/>
      <c r="J111" s="148"/>
      <c r="K111" s="148"/>
      <c r="L111" s="150">
        <f>'Додаток 3'!L167</f>
        <v>0</v>
      </c>
      <c r="M111" s="190">
        <f t="shared" si="22"/>
        <v>1180300</v>
      </c>
      <c r="N111" s="228"/>
      <c r="O111" s="206"/>
    </row>
    <row r="112" spans="1:15" s="226" customFormat="1" ht="12.75" customHeight="1">
      <c r="A112" s="291"/>
      <c r="B112" s="227" t="s">
        <v>176</v>
      </c>
      <c r="C112" s="148">
        <v>453200</v>
      </c>
      <c r="D112" s="148"/>
      <c r="E112" s="148"/>
      <c r="F112" s="148">
        <f>SUM(F113:F114)</f>
        <v>0</v>
      </c>
      <c r="G112" s="148"/>
      <c r="H112" s="148">
        <f>SUM(H113:H114)</f>
        <v>0</v>
      </c>
      <c r="I112" s="148">
        <f>SUM(I113:I114)</f>
        <v>0</v>
      </c>
      <c r="J112" s="148">
        <f>SUM(J113:J114)</f>
        <v>0</v>
      </c>
      <c r="K112" s="148">
        <f>SUM(K113:K114)</f>
        <v>0</v>
      </c>
      <c r="L112" s="150">
        <f>'Додаток 3'!L168</f>
        <v>0</v>
      </c>
      <c r="M112" s="190">
        <f t="shared" si="22"/>
        <v>453200</v>
      </c>
      <c r="N112" s="228"/>
      <c r="O112" s="206"/>
    </row>
    <row r="113" spans="1:15" s="5" customFormat="1" ht="52.5" customHeight="1">
      <c r="A113" s="291" t="s">
        <v>150</v>
      </c>
      <c r="B113" s="37" t="s">
        <v>198</v>
      </c>
      <c r="C113" s="146">
        <f>C114+C115</f>
        <v>247500</v>
      </c>
      <c r="D113" s="146">
        <f>SUM(D114:D115)</f>
        <v>0</v>
      </c>
      <c r="E113" s="146">
        <f>SUM(E114:E115)</f>
        <v>0</v>
      </c>
      <c r="F113" s="148">
        <f>SUM(G113+J113)</f>
        <v>0</v>
      </c>
      <c r="G113" s="148"/>
      <c r="H113" s="148"/>
      <c r="I113" s="148"/>
      <c r="J113" s="148"/>
      <c r="K113" s="148"/>
      <c r="L113" s="144"/>
      <c r="M113" s="170">
        <f t="shared" si="22"/>
        <v>247500</v>
      </c>
      <c r="N113" s="209"/>
      <c r="O113" s="206"/>
    </row>
    <row r="114" spans="1:15" s="5" customFormat="1" ht="15" customHeight="1">
      <c r="A114" s="291"/>
      <c r="B114" s="42" t="s">
        <v>175</v>
      </c>
      <c r="C114" s="148">
        <v>97500</v>
      </c>
      <c r="D114" s="148"/>
      <c r="E114" s="148"/>
      <c r="F114" s="148">
        <f>SUM(G114+J114)</f>
        <v>0</v>
      </c>
      <c r="G114" s="148"/>
      <c r="H114" s="148"/>
      <c r="I114" s="148"/>
      <c r="J114" s="148"/>
      <c r="K114" s="148"/>
      <c r="L114" s="144">
        <f>'Додаток 3'!L170</f>
        <v>0</v>
      </c>
      <c r="M114" s="190">
        <f t="shared" si="22"/>
        <v>97500</v>
      </c>
      <c r="N114" s="209"/>
      <c r="O114" s="206"/>
    </row>
    <row r="115" spans="1:16" s="5" customFormat="1" ht="14.25" customHeight="1">
      <c r="A115" s="291"/>
      <c r="B115" s="42" t="s">
        <v>176</v>
      </c>
      <c r="C115" s="148">
        <v>150000</v>
      </c>
      <c r="D115" s="148"/>
      <c r="E115" s="148"/>
      <c r="F115" s="148">
        <f>SUM(G115+J115)</f>
        <v>0</v>
      </c>
      <c r="G115" s="148"/>
      <c r="H115" s="148"/>
      <c r="I115" s="148"/>
      <c r="J115" s="148"/>
      <c r="K115" s="148"/>
      <c r="L115" s="144">
        <f>'Додаток 3'!L171</f>
        <v>0</v>
      </c>
      <c r="M115" s="190">
        <f t="shared" si="22"/>
        <v>150000</v>
      </c>
      <c r="N115" s="209"/>
      <c r="O115" s="206"/>
      <c r="P115" s="39"/>
    </row>
    <row r="116" spans="1:16" s="5" customFormat="1" ht="117" customHeight="1">
      <c r="A116" s="291" t="s">
        <v>304</v>
      </c>
      <c r="B116" s="65" t="s">
        <v>305</v>
      </c>
      <c r="C116" s="148"/>
      <c r="D116" s="148"/>
      <c r="E116" s="148"/>
      <c r="F116" s="148">
        <v>100</v>
      </c>
      <c r="G116" s="148">
        <v>100</v>
      </c>
      <c r="H116" s="148"/>
      <c r="I116" s="148"/>
      <c r="J116" s="148"/>
      <c r="K116" s="148"/>
      <c r="L116" s="144"/>
      <c r="M116" s="190">
        <v>100</v>
      </c>
      <c r="N116" s="209"/>
      <c r="O116" s="206"/>
      <c r="P116" s="39"/>
    </row>
    <row r="117" spans="1:16" s="5" customFormat="1" ht="16.5" customHeight="1">
      <c r="A117" s="291"/>
      <c r="B117" s="42" t="s">
        <v>175</v>
      </c>
      <c r="C117" s="148"/>
      <c r="D117" s="148"/>
      <c r="E117" s="148"/>
      <c r="F117" s="148">
        <v>100</v>
      </c>
      <c r="G117" s="148">
        <v>100</v>
      </c>
      <c r="H117" s="148"/>
      <c r="I117" s="148"/>
      <c r="J117" s="148"/>
      <c r="K117" s="148"/>
      <c r="L117" s="144"/>
      <c r="M117" s="190">
        <v>100</v>
      </c>
      <c r="N117" s="209"/>
      <c r="O117" s="206"/>
      <c r="P117" s="39"/>
    </row>
    <row r="118" spans="1:15" s="5" customFormat="1" ht="51" customHeight="1">
      <c r="A118" s="291" t="s">
        <v>302</v>
      </c>
      <c r="B118" s="249" t="s">
        <v>303</v>
      </c>
      <c r="C118" s="144"/>
      <c r="D118" s="148"/>
      <c r="E118" s="148"/>
      <c r="F118" s="146">
        <f>F119</f>
        <v>131100</v>
      </c>
      <c r="G118" s="146">
        <f>G119</f>
        <v>42000</v>
      </c>
      <c r="H118" s="146"/>
      <c r="I118" s="146"/>
      <c r="J118" s="146">
        <f>J119</f>
        <v>89100</v>
      </c>
      <c r="K118" s="146"/>
      <c r="L118" s="144"/>
      <c r="M118" s="170">
        <f>C118+F118</f>
        <v>131100</v>
      </c>
      <c r="N118" s="209"/>
      <c r="O118" s="206"/>
    </row>
    <row r="119" spans="1:15" s="5" customFormat="1" ht="14.25" customHeight="1">
      <c r="A119" s="291"/>
      <c r="B119" s="227" t="s">
        <v>243</v>
      </c>
      <c r="C119" s="144"/>
      <c r="D119" s="148"/>
      <c r="E119" s="148"/>
      <c r="F119" s="148">
        <f>G119+J119</f>
        <v>131100</v>
      </c>
      <c r="G119" s="148">
        <v>42000</v>
      </c>
      <c r="H119" s="148"/>
      <c r="I119" s="148"/>
      <c r="J119" s="148">
        <v>89100</v>
      </c>
      <c r="K119" s="148"/>
      <c r="L119" s="144"/>
      <c r="M119" s="190">
        <f>C119+F119</f>
        <v>131100</v>
      </c>
      <c r="N119" s="209"/>
      <c r="O119" s="206"/>
    </row>
    <row r="120" spans="1:15" s="32" customFormat="1" ht="102.75" customHeight="1">
      <c r="A120" s="291" t="s">
        <v>172</v>
      </c>
      <c r="B120" s="47" t="s">
        <v>177</v>
      </c>
      <c r="C120" s="146">
        <f>C121+C122</f>
        <v>1714000</v>
      </c>
      <c r="D120" s="146"/>
      <c r="E120" s="146"/>
      <c r="F120" s="148"/>
      <c r="G120" s="148"/>
      <c r="H120" s="148"/>
      <c r="I120" s="148"/>
      <c r="J120" s="148"/>
      <c r="K120" s="148"/>
      <c r="L120" s="144">
        <f>'Додаток 3'!L175</f>
        <v>0</v>
      </c>
      <c r="M120" s="170">
        <f t="shared" si="22"/>
        <v>1714000</v>
      </c>
      <c r="N120" s="209"/>
      <c r="O120" s="206"/>
    </row>
    <row r="121" spans="1:15" s="32" customFormat="1" ht="15" customHeight="1">
      <c r="A121" s="291"/>
      <c r="B121" s="227" t="s">
        <v>175</v>
      </c>
      <c r="C121" s="148">
        <v>948570</v>
      </c>
      <c r="D121" s="148"/>
      <c r="E121" s="148"/>
      <c r="F121" s="148">
        <f>SUM(G121+J121)</f>
        <v>0</v>
      </c>
      <c r="G121" s="148"/>
      <c r="H121" s="148"/>
      <c r="I121" s="148"/>
      <c r="J121" s="148"/>
      <c r="K121" s="148"/>
      <c r="L121" s="144">
        <f>'Додаток 3'!L176</f>
        <v>0</v>
      </c>
      <c r="M121" s="190">
        <f t="shared" si="22"/>
        <v>948570</v>
      </c>
      <c r="N121" s="211"/>
      <c r="O121" s="206"/>
    </row>
    <row r="122" spans="1:32" s="32" customFormat="1" ht="18" customHeight="1">
      <c r="A122" s="291"/>
      <c r="B122" s="227" t="s">
        <v>176</v>
      </c>
      <c r="C122" s="148">
        <v>765430</v>
      </c>
      <c r="D122" s="148"/>
      <c r="E122" s="148"/>
      <c r="F122" s="148"/>
      <c r="G122" s="148"/>
      <c r="H122" s="148"/>
      <c r="I122" s="148"/>
      <c r="J122" s="148"/>
      <c r="K122" s="148"/>
      <c r="L122" s="144">
        <f>'Додаток 3'!L177</f>
        <v>0</v>
      </c>
      <c r="M122" s="190">
        <f t="shared" si="22"/>
        <v>765430</v>
      </c>
      <c r="N122" s="211"/>
      <c r="O122" s="206"/>
      <c r="P122" s="206"/>
      <c r="Q122" s="206"/>
      <c r="R122" s="206"/>
      <c r="S122" s="206"/>
      <c r="T122" s="206"/>
      <c r="U122" s="206"/>
      <c r="V122" s="206"/>
      <c r="W122" s="206"/>
      <c r="X122" s="206"/>
      <c r="Y122" s="206"/>
      <c r="Z122" s="206"/>
      <c r="AA122" s="206"/>
      <c r="AB122" s="206"/>
      <c r="AC122" s="206"/>
      <c r="AD122" s="206"/>
      <c r="AE122" s="206"/>
      <c r="AF122" s="62"/>
    </row>
    <row r="123" spans="1:32" s="5" customFormat="1" ht="66.75" customHeight="1" hidden="1">
      <c r="A123" s="291" t="s">
        <v>239</v>
      </c>
      <c r="B123" s="47" t="s">
        <v>238</v>
      </c>
      <c r="C123" s="144"/>
      <c r="D123" s="146"/>
      <c r="E123" s="146"/>
      <c r="F123" s="148"/>
      <c r="G123" s="148"/>
      <c r="H123" s="148"/>
      <c r="I123" s="148"/>
      <c r="J123" s="148"/>
      <c r="K123" s="148"/>
      <c r="L123" s="144">
        <f>'Додаток 3'!L178</f>
        <v>0</v>
      </c>
      <c r="M123" s="174">
        <f t="shared" si="22"/>
        <v>0</v>
      </c>
      <c r="N123" s="209"/>
      <c r="O123" s="8"/>
      <c r="P123" s="8"/>
      <c r="Q123" s="8"/>
      <c r="R123" s="8"/>
      <c r="S123" s="8"/>
      <c r="T123" s="8"/>
      <c r="U123" s="8"/>
      <c r="V123" s="8"/>
      <c r="W123" s="8"/>
      <c r="X123" s="8"/>
      <c r="Y123" s="8"/>
      <c r="Z123" s="8"/>
      <c r="AA123" s="8"/>
      <c r="AB123" s="8"/>
      <c r="AC123" s="8"/>
      <c r="AD123" s="8"/>
      <c r="AE123" s="8"/>
      <c r="AF123" s="9"/>
    </row>
    <row r="124" spans="1:32" s="5" customFormat="1" ht="17.25" customHeight="1" hidden="1">
      <c r="A124" s="291"/>
      <c r="B124" s="227" t="s">
        <v>175</v>
      </c>
      <c r="C124" s="144"/>
      <c r="D124" s="148"/>
      <c r="E124" s="148"/>
      <c r="F124" s="148">
        <f>SUM(G124+J124)</f>
        <v>0</v>
      </c>
      <c r="G124" s="148"/>
      <c r="H124" s="148"/>
      <c r="I124" s="148"/>
      <c r="J124" s="148"/>
      <c r="K124" s="148"/>
      <c r="L124" s="144" t="e">
        <f>'Додаток 3'!#REF!</f>
        <v>#REF!</v>
      </c>
      <c r="M124" s="174">
        <f t="shared" si="22"/>
        <v>0</v>
      </c>
      <c r="N124" s="209"/>
      <c r="O124" s="8"/>
      <c r="P124" s="8"/>
      <c r="Q124" s="8"/>
      <c r="R124" s="8"/>
      <c r="S124" s="8"/>
      <c r="T124" s="8"/>
      <c r="U124" s="8"/>
      <c r="V124" s="8"/>
      <c r="W124" s="8"/>
      <c r="X124" s="8"/>
      <c r="Y124" s="8"/>
      <c r="Z124" s="8"/>
      <c r="AA124" s="8"/>
      <c r="AB124" s="8"/>
      <c r="AC124" s="8"/>
      <c r="AD124" s="8"/>
      <c r="AE124" s="8"/>
      <c r="AF124" s="9"/>
    </row>
    <row r="125" spans="1:32" s="5" customFormat="1" ht="14.25" customHeight="1" hidden="1">
      <c r="A125" s="291"/>
      <c r="B125" s="227" t="s">
        <v>176</v>
      </c>
      <c r="C125" s="144"/>
      <c r="D125" s="148"/>
      <c r="E125" s="148"/>
      <c r="F125" s="148"/>
      <c r="G125" s="148"/>
      <c r="H125" s="148"/>
      <c r="I125" s="148"/>
      <c r="J125" s="148"/>
      <c r="K125" s="148"/>
      <c r="L125" s="144">
        <f>'Додаток 3'!L179</f>
        <v>0</v>
      </c>
      <c r="M125" s="174">
        <f t="shared" si="22"/>
        <v>0</v>
      </c>
      <c r="N125" s="209"/>
      <c r="O125" s="8"/>
      <c r="P125" s="8"/>
      <c r="Q125" s="8"/>
      <c r="R125" s="8"/>
      <c r="S125" s="8"/>
      <c r="T125" s="8"/>
      <c r="U125" s="8"/>
      <c r="V125" s="8"/>
      <c r="W125" s="8"/>
      <c r="X125" s="8"/>
      <c r="Y125" s="8"/>
      <c r="Z125" s="8"/>
      <c r="AA125" s="8"/>
      <c r="AB125" s="8"/>
      <c r="AC125" s="8"/>
      <c r="AD125" s="8"/>
      <c r="AE125" s="8"/>
      <c r="AF125" s="9"/>
    </row>
    <row r="126" spans="1:32" s="5" customFormat="1" ht="90.75" customHeight="1">
      <c r="A126" s="291"/>
      <c r="B126" s="193" t="s">
        <v>256</v>
      </c>
      <c r="C126" s="146"/>
      <c r="D126" s="148"/>
      <c r="E126" s="148"/>
      <c r="F126" s="148"/>
      <c r="G126" s="148"/>
      <c r="H126" s="148"/>
      <c r="I126" s="148"/>
      <c r="J126" s="148"/>
      <c r="K126" s="148"/>
      <c r="L126" s="144">
        <f>'Додаток 3'!L180</f>
        <v>0</v>
      </c>
      <c r="M126" s="174">
        <f t="shared" si="22"/>
        <v>0</v>
      </c>
      <c r="N126" s="209"/>
      <c r="O126" s="8"/>
      <c r="P126" s="8"/>
      <c r="Q126" s="8"/>
      <c r="R126" s="8"/>
      <c r="S126" s="8"/>
      <c r="T126" s="8"/>
      <c r="U126" s="8"/>
      <c r="V126" s="8"/>
      <c r="W126" s="8"/>
      <c r="X126" s="8"/>
      <c r="Y126" s="8"/>
      <c r="Z126" s="8"/>
      <c r="AA126" s="8"/>
      <c r="AB126" s="8"/>
      <c r="AC126" s="8"/>
      <c r="AD126" s="8"/>
      <c r="AE126" s="8"/>
      <c r="AF126" s="9"/>
    </row>
    <row r="127" spans="1:32" s="32" customFormat="1" ht="14.25" customHeight="1">
      <c r="A127" s="291"/>
      <c r="B127" s="227" t="s">
        <v>175</v>
      </c>
      <c r="C127" s="148"/>
      <c r="D127" s="148"/>
      <c r="E127" s="148"/>
      <c r="F127" s="148"/>
      <c r="G127" s="148"/>
      <c r="H127" s="148"/>
      <c r="I127" s="148"/>
      <c r="J127" s="148"/>
      <c r="K127" s="148"/>
      <c r="L127" s="144">
        <f>'Додаток 3'!L181</f>
        <v>0</v>
      </c>
      <c r="M127" s="190">
        <f>F127+C127</f>
        <v>0</v>
      </c>
      <c r="N127" s="211"/>
      <c r="O127" s="206"/>
      <c r="P127" s="206"/>
      <c r="Q127" s="206"/>
      <c r="R127" s="206"/>
      <c r="S127" s="206"/>
      <c r="T127" s="206"/>
      <c r="U127" s="206"/>
      <c r="V127" s="206"/>
      <c r="W127" s="206"/>
      <c r="X127" s="206"/>
      <c r="Y127" s="206"/>
      <c r="Z127" s="206"/>
      <c r="AA127" s="206"/>
      <c r="AB127" s="206"/>
      <c r="AC127" s="206"/>
      <c r="AD127" s="206"/>
      <c r="AE127" s="206"/>
      <c r="AF127" s="62"/>
    </row>
    <row r="128" spans="1:32" s="32" customFormat="1" ht="13.5" customHeight="1">
      <c r="A128" s="291"/>
      <c r="B128" s="227" t="s">
        <v>176</v>
      </c>
      <c r="C128" s="148"/>
      <c r="D128" s="148"/>
      <c r="E128" s="148"/>
      <c r="F128" s="148"/>
      <c r="G128" s="148"/>
      <c r="H128" s="148"/>
      <c r="I128" s="148"/>
      <c r="J128" s="148"/>
      <c r="K128" s="148"/>
      <c r="L128" s="144">
        <f>'Додаток 3'!L182</f>
        <v>0</v>
      </c>
      <c r="M128" s="190">
        <f>F128+C128</f>
        <v>0</v>
      </c>
      <c r="N128" s="211"/>
      <c r="O128" s="206"/>
      <c r="P128" s="206"/>
      <c r="Q128" s="206"/>
      <c r="R128" s="206"/>
      <c r="S128" s="206"/>
      <c r="T128" s="206"/>
      <c r="U128" s="206"/>
      <c r="V128" s="206"/>
      <c r="W128" s="206"/>
      <c r="X128" s="206"/>
      <c r="Y128" s="206"/>
      <c r="Z128" s="206"/>
      <c r="AA128" s="206"/>
      <c r="AB128" s="206"/>
      <c r="AC128" s="206"/>
      <c r="AD128" s="206"/>
      <c r="AE128" s="206"/>
      <c r="AF128" s="62"/>
    </row>
    <row r="129" spans="1:32" s="32" customFormat="1" ht="18" customHeight="1" thickBot="1">
      <c r="A129" s="294"/>
      <c r="B129" s="102" t="s">
        <v>243</v>
      </c>
      <c r="C129" s="159"/>
      <c r="D129" s="159"/>
      <c r="E129" s="159"/>
      <c r="F129" s="159"/>
      <c r="G129" s="159"/>
      <c r="H129" s="159"/>
      <c r="I129" s="159"/>
      <c r="J129" s="159"/>
      <c r="K129" s="159"/>
      <c r="L129" s="153">
        <f>'Додаток 3'!L183</f>
        <v>0</v>
      </c>
      <c r="M129" s="263">
        <f>F129+C129</f>
        <v>0</v>
      </c>
      <c r="N129" s="211"/>
      <c r="O129" s="206"/>
      <c r="P129" s="206"/>
      <c r="Q129" s="206"/>
      <c r="R129" s="206"/>
      <c r="S129" s="206"/>
      <c r="T129" s="206"/>
      <c r="U129" s="206"/>
      <c r="V129" s="206"/>
      <c r="W129" s="206"/>
      <c r="X129" s="206"/>
      <c r="Y129" s="206"/>
      <c r="Z129" s="206"/>
      <c r="AA129" s="206"/>
      <c r="AB129" s="206"/>
      <c r="AC129" s="206"/>
      <c r="AD129" s="206"/>
      <c r="AE129" s="206"/>
      <c r="AF129" s="62"/>
    </row>
    <row r="130" spans="1:32" s="5" customFormat="1" ht="20.25" customHeight="1" thickBot="1">
      <c r="A130" s="264"/>
      <c r="B130" s="265" t="s">
        <v>27</v>
      </c>
      <c r="C130" s="156">
        <f>C96+C99+C103</f>
        <v>686574100</v>
      </c>
      <c r="D130" s="156">
        <f aca="true" t="shared" si="23" ref="D130:M130">D96+D99+D103</f>
        <v>257170922</v>
      </c>
      <c r="E130" s="156">
        <f t="shared" si="23"/>
        <v>60414717</v>
      </c>
      <c r="F130" s="156">
        <f>F96+F99+F103</f>
        <v>72961785</v>
      </c>
      <c r="G130" s="156">
        <f t="shared" si="23"/>
        <v>36072360</v>
      </c>
      <c r="H130" s="156">
        <f t="shared" si="23"/>
        <v>6410400</v>
      </c>
      <c r="I130" s="156">
        <f t="shared" si="23"/>
        <v>528200</v>
      </c>
      <c r="J130" s="156">
        <f t="shared" si="23"/>
        <v>36889425</v>
      </c>
      <c r="K130" s="156">
        <f t="shared" si="23"/>
        <v>29404924.999999996</v>
      </c>
      <c r="L130" s="156">
        <f t="shared" si="23"/>
        <v>1075300</v>
      </c>
      <c r="M130" s="252">
        <f t="shared" si="23"/>
        <v>759535885.0000001</v>
      </c>
      <c r="N130" s="209"/>
      <c r="O130" s="8"/>
      <c r="P130" s="8"/>
      <c r="Q130" s="8"/>
      <c r="R130" s="8"/>
      <c r="S130" s="8"/>
      <c r="T130" s="8"/>
      <c r="U130" s="8"/>
      <c r="V130" s="8"/>
      <c r="W130" s="8"/>
      <c r="X130" s="8"/>
      <c r="Y130" s="8"/>
      <c r="Z130" s="8"/>
      <c r="AA130" s="8"/>
      <c r="AB130" s="8"/>
      <c r="AC130" s="8"/>
      <c r="AD130" s="8"/>
      <c r="AE130" s="8"/>
      <c r="AF130" s="9"/>
    </row>
    <row r="131" spans="1:31" s="9" customFormat="1" ht="14.25" customHeight="1">
      <c r="A131" s="10"/>
      <c r="C131" s="262"/>
      <c r="D131" s="262"/>
      <c r="E131" s="262"/>
      <c r="F131" s="262"/>
      <c r="G131" s="262"/>
      <c r="H131" s="262"/>
      <c r="I131" s="262"/>
      <c r="J131" s="262"/>
      <c r="K131" s="262"/>
      <c r="L131" s="262"/>
      <c r="M131" s="262"/>
      <c r="N131" s="212"/>
      <c r="O131" s="8"/>
      <c r="P131" s="8"/>
      <c r="Q131" s="8"/>
      <c r="R131" s="8"/>
      <c r="S131" s="8"/>
      <c r="T131" s="8"/>
      <c r="U131" s="8"/>
      <c r="V131" s="8"/>
      <c r="W131" s="8"/>
      <c r="X131" s="8"/>
      <c r="Y131" s="8"/>
      <c r="Z131" s="8"/>
      <c r="AA131" s="8"/>
      <c r="AB131" s="8"/>
      <c r="AC131" s="8"/>
      <c r="AD131" s="8"/>
      <c r="AE131" s="8"/>
    </row>
    <row r="132" spans="1:14" s="23" customFormat="1" ht="16.5" customHeight="1">
      <c r="A132" s="10"/>
      <c r="B132" s="9"/>
      <c r="C132" s="229"/>
      <c r="D132" s="9"/>
      <c r="E132" s="9"/>
      <c r="F132" s="127"/>
      <c r="G132" s="127"/>
      <c r="H132" s="127"/>
      <c r="I132" s="22"/>
      <c r="J132" s="22"/>
      <c r="K132" s="22"/>
      <c r="L132" s="8"/>
      <c r="M132" s="7"/>
      <c r="N132" s="213"/>
    </row>
    <row r="133" spans="1:14" s="23" customFormat="1" ht="13.5" customHeight="1">
      <c r="A133" s="128"/>
      <c r="C133" s="22"/>
      <c r="D133" s="22"/>
      <c r="E133" s="22"/>
      <c r="F133" s="22"/>
      <c r="G133" s="22"/>
      <c r="H133" s="22"/>
      <c r="I133" s="129"/>
      <c r="J133" s="129"/>
      <c r="K133" s="129"/>
      <c r="L133" s="8"/>
      <c r="M133" s="7"/>
      <c r="N133" s="213"/>
    </row>
    <row r="134" spans="1:14" s="23" customFormat="1" ht="12.75">
      <c r="A134" s="128"/>
      <c r="C134" s="22"/>
      <c r="D134" s="22"/>
      <c r="E134" s="22"/>
      <c r="F134" s="22"/>
      <c r="G134" s="22"/>
      <c r="H134" s="22"/>
      <c r="I134" s="22"/>
      <c r="J134" s="22"/>
      <c r="K134" s="230">
        <f>K96-'Додаток 3'!K162</f>
        <v>0</v>
      </c>
      <c r="L134" s="8"/>
      <c r="M134" s="7"/>
      <c r="N134" s="213"/>
    </row>
    <row r="135" spans="1:14" s="23" customFormat="1" ht="16.5">
      <c r="A135" s="128"/>
      <c r="B135" s="130"/>
      <c r="C135" s="130"/>
      <c r="D135" s="22"/>
      <c r="E135" s="22"/>
      <c r="F135" s="11"/>
      <c r="G135" s="293"/>
      <c r="H135" s="293"/>
      <c r="I135" s="22"/>
      <c r="J135" s="22"/>
      <c r="K135" s="22"/>
      <c r="L135" s="8"/>
      <c r="M135" s="7"/>
      <c r="N135" s="213"/>
    </row>
    <row r="136" spans="1:14" s="23" customFormat="1" ht="18.75">
      <c r="A136" s="128"/>
      <c r="B136" s="295" t="s">
        <v>316</v>
      </c>
      <c r="C136" s="295"/>
      <c r="D136" s="259"/>
      <c r="E136" s="257"/>
      <c r="F136" s="258"/>
      <c r="G136" s="260"/>
      <c r="H136" s="261"/>
      <c r="I136" s="261"/>
      <c r="J136" s="261"/>
      <c r="K136" s="292" t="s">
        <v>317</v>
      </c>
      <c r="L136" s="292"/>
      <c r="M136" s="256"/>
      <c r="N136" s="213"/>
    </row>
    <row r="137" spans="1:14" s="23" customFormat="1" ht="12.75">
      <c r="A137" s="128"/>
      <c r="C137" s="22"/>
      <c r="D137" s="22"/>
      <c r="E137" s="22"/>
      <c r="F137" s="22"/>
      <c r="G137" s="22"/>
      <c r="H137" s="22"/>
      <c r="I137" s="22"/>
      <c r="J137" s="22"/>
      <c r="K137" s="22"/>
      <c r="L137" s="8"/>
      <c r="M137" s="7"/>
      <c r="N137" s="213"/>
    </row>
    <row r="138" spans="1:14" s="23" customFormat="1" ht="12.75">
      <c r="A138" s="128"/>
      <c r="C138" s="22"/>
      <c r="D138" s="22"/>
      <c r="E138" s="22"/>
      <c r="F138" s="22"/>
      <c r="G138" s="22"/>
      <c r="H138" s="22"/>
      <c r="I138" s="22"/>
      <c r="J138" s="22"/>
      <c r="K138" s="22"/>
      <c r="L138" s="8"/>
      <c r="M138" s="7"/>
      <c r="N138" s="213"/>
    </row>
    <row r="139" spans="1:14" s="23" customFormat="1" ht="12.75">
      <c r="A139" s="128"/>
      <c r="C139" s="22"/>
      <c r="D139" s="22"/>
      <c r="E139" s="22"/>
      <c r="F139" s="22"/>
      <c r="G139" s="22"/>
      <c r="H139" s="22"/>
      <c r="I139" s="22"/>
      <c r="J139" s="22"/>
      <c r="K139" s="22"/>
      <c r="L139" s="8"/>
      <c r="M139" s="7"/>
      <c r="N139" s="213"/>
    </row>
    <row r="140" spans="1:14" s="23" customFormat="1" ht="12.75">
      <c r="A140" s="128"/>
      <c r="C140" s="22"/>
      <c r="D140" s="22"/>
      <c r="E140" s="22"/>
      <c r="F140" s="131"/>
      <c r="G140" s="131"/>
      <c r="H140" s="131"/>
      <c r="I140" s="131"/>
      <c r="J140" s="131"/>
      <c r="K140" s="131"/>
      <c r="L140" s="131"/>
      <c r="M140" s="186"/>
      <c r="N140" s="213"/>
    </row>
    <row r="141" spans="1:14" s="23" customFormat="1" ht="12.75">
      <c r="A141" s="128"/>
      <c r="C141" s="131"/>
      <c r="D141" s="131"/>
      <c r="E141" s="131"/>
      <c r="F141" s="22"/>
      <c r="G141" s="22"/>
      <c r="H141" s="22"/>
      <c r="I141" s="22"/>
      <c r="J141" s="22"/>
      <c r="K141" s="22"/>
      <c r="L141" s="22"/>
      <c r="M141" s="165"/>
      <c r="N141" s="213"/>
    </row>
    <row r="142" spans="1:14" s="23" customFormat="1" ht="12.75">
      <c r="A142" s="128"/>
      <c r="C142" s="22"/>
      <c r="D142" s="22"/>
      <c r="E142" s="22"/>
      <c r="F142" s="131"/>
      <c r="G142" s="131"/>
      <c r="H142" s="131"/>
      <c r="I142" s="131"/>
      <c r="J142" s="131"/>
      <c r="K142" s="131"/>
      <c r="L142" s="131"/>
      <c r="M142" s="186"/>
      <c r="N142" s="213"/>
    </row>
    <row r="143" spans="1:14" s="23" customFormat="1" ht="12.75">
      <c r="A143" s="128"/>
      <c r="C143" s="131"/>
      <c r="D143" s="131"/>
      <c r="E143" s="131"/>
      <c r="F143" s="22"/>
      <c r="G143" s="22"/>
      <c r="H143" s="22"/>
      <c r="I143" s="22"/>
      <c r="J143" s="22"/>
      <c r="K143" s="22"/>
      <c r="L143" s="8"/>
      <c r="M143" s="7"/>
      <c r="N143" s="213"/>
    </row>
    <row r="144" spans="1:14" s="23" customFormat="1" ht="12.75">
      <c r="A144" s="128"/>
      <c r="C144" s="22"/>
      <c r="D144" s="22"/>
      <c r="E144" s="22"/>
      <c r="F144" s="22"/>
      <c r="G144" s="22"/>
      <c r="H144" s="22"/>
      <c r="I144" s="22"/>
      <c r="J144" s="22"/>
      <c r="K144" s="22"/>
      <c r="L144" s="8"/>
      <c r="M144" s="7"/>
      <c r="N144" s="213"/>
    </row>
    <row r="145" spans="1:14" s="23" customFormat="1" ht="12.75">
      <c r="A145" s="128"/>
      <c r="C145" s="22"/>
      <c r="D145" s="22"/>
      <c r="E145" s="22"/>
      <c r="F145" s="22"/>
      <c r="G145" s="22"/>
      <c r="H145" s="22"/>
      <c r="I145" s="22"/>
      <c r="J145" s="22"/>
      <c r="K145" s="22"/>
      <c r="L145" s="8"/>
      <c r="M145" s="7"/>
      <c r="N145" s="213"/>
    </row>
    <row r="146" spans="1:14" s="23" customFormat="1" ht="12.75">
      <c r="A146" s="128"/>
      <c r="C146" s="22"/>
      <c r="D146" s="22"/>
      <c r="E146" s="22"/>
      <c r="F146" s="22"/>
      <c r="G146" s="22"/>
      <c r="H146" s="22"/>
      <c r="I146" s="22"/>
      <c r="J146" s="22"/>
      <c r="K146" s="22"/>
      <c r="L146" s="8"/>
      <c r="M146" s="7"/>
      <c r="N146" s="213"/>
    </row>
    <row r="147" spans="1:14" s="23" customFormat="1" ht="12.75">
      <c r="A147" s="128"/>
      <c r="C147" s="22"/>
      <c r="D147" s="22"/>
      <c r="E147" s="22"/>
      <c r="F147" s="22"/>
      <c r="G147" s="22"/>
      <c r="H147" s="22"/>
      <c r="I147" s="22"/>
      <c r="J147" s="22"/>
      <c r="K147" s="22"/>
      <c r="L147" s="8"/>
      <c r="M147" s="7"/>
      <c r="N147" s="213"/>
    </row>
    <row r="148" spans="1:14" s="23" customFormat="1" ht="12.75">
      <c r="A148" s="128"/>
      <c r="C148" s="22"/>
      <c r="D148" s="22"/>
      <c r="E148" s="22"/>
      <c r="F148" s="22"/>
      <c r="G148" s="22"/>
      <c r="H148" s="22"/>
      <c r="I148" s="22"/>
      <c r="J148" s="22"/>
      <c r="K148" s="22"/>
      <c r="L148" s="8"/>
      <c r="M148" s="7"/>
      <c r="N148" s="213"/>
    </row>
    <row r="149" spans="1:14" s="23" customFormat="1" ht="12.75">
      <c r="A149" s="128"/>
      <c r="C149" s="22"/>
      <c r="D149" s="22"/>
      <c r="E149" s="22"/>
      <c r="F149" s="22"/>
      <c r="G149" s="22"/>
      <c r="H149" s="22"/>
      <c r="I149" s="22"/>
      <c r="J149" s="22"/>
      <c r="K149" s="22"/>
      <c r="L149" s="8"/>
      <c r="M149" s="7"/>
      <c r="N149" s="213"/>
    </row>
    <row r="150" spans="1:14" s="23" customFormat="1" ht="12.75">
      <c r="A150" s="128"/>
      <c r="C150" s="22"/>
      <c r="D150" s="22"/>
      <c r="E150" s="22"/>
      <c r="F150" s="22"/>
      <c r="G150" s="22"/>
      <c r="H150" s="22"/>
      <c r="I150" s="22"/>
      <c r="J150" s="22"/>
      <c r="K150" s="22"/>
      <c r="L150" s="8"/>
      <c r="M150" s="7"/>
      <c r="N150" s="213"/>
    </row>
    <row r="151" spans="1:14" s="23" customFormat="1" ht="12.75">
      <c r="A151" s="128"/>
      <c r="C151" s="22"/>
      <c r="D151" s="22"/>
      <c r="E151" s="22"/>
      <c r="F151" s="22"/>
      <c r="G151" s="22"/>
      <c r="H151" s="22"/>
      <c r="I151" s="22"/>
      <c r="J151" s="22"/>
      <c r="K151" s="22"/>
      <c r="L151" s="8"/>
      <c r="M151" s="7"/>
      <c r="N151" s="213"/>
    </row>
    <row r="152" spans="1:14" s="23" customFormat="1" ht="12.75">
      <c r="A152" s="128"/>
      <c r="C152" s="22"/>
      <c r="D152" s="22"/>
      <c r="E152" s="22"/>
      <c r="F152" s="22"/>
      <c r="G152" s="22"/>
      <c r="H152" s="22"/>
      <c r="I152" s="22"/>
      <c r="J152" s="22"/>
      <c r="K152" s="22"/>
      <c r="L152" s="8"/>
      <c r="M152" s="7"/>
      <c r="N152" s="213"/>
    </row>
    <row r="153" spans="1:14" s="23" customFormat="1" ht="12.75">
      <c r="A153" s="128"/>
      <c r="C153" s="22"/>
      <c r="D153" s="22"/>
      <c r="E153" s="22"/>
      <c r="F153" s="22"/>
      <c r="G153" s="22"/>
      <c r="H153" s="22"/>
      <c r="I153" s="22"/>
      <c r="J153" s="22"/>
      <c r="K153" s="22"/>
      <c r="L153" s="8"/>
      <c r="M153" s="7"/>
      <c r="N153" s="213"/>
    </row>
    <row r="154" spans="1:14" s="23" customFormat="1" ht="58.5" customHeight="1">
      <c r="A154" s="132"/>
      <c r="B154" s="133"/>
      <c r="C154" s="22"/>
      <c r="D154" s="22"/>
      <c r="E154" s="22"/>
      <c r="F154" s="22"/>
      <c r="G154" s="22"/>
      <c r="H154" s="22"/>
      <c r="I154" s="22"/>
      <c r="J154" s="22"/>
      <c r="K154" s="22"/>
      <c r="L154" s="8"/>
      <c r="M154" s="7"/>
      <c r="N154" s="213"/>
    </row>
    <row r="155" spans="1:14" s="23" customFormat="1" ht="12.75">
      <c r="A155" s="128"/>
      <c r="C155" s="22"/>
      <c r="D155" s="22"/>
      <c r="E155" s="22"/>
      <c r="F155" s="22"/>
      <c r="G155" s="22"/>
      <c r="H155" s="22"/>
      <c r="I155" s="22"/>
      <c r="J155" s="22"/>
      <c r="K155" s="22"/>
      <c r="L155" s="8"/>
      <c r="M155" s="7"/>
      <c r="N155" s="213"/>
    </row>
    <row r="156" spans="1:14" s="23" customFormat="1" ht="12.75">
      <c r="A156" s="128"/>
      <c r="C156" s="22"/>
      <c r="D156" s="22"/>
      <c r="E156" s="22"/>
      <c r="F156" s="22"/>
      <c r="G156" s="22"/>
      <c r="H156" s="22"/>
      <c r="I156" s="22"/>
      <c r="J156" s="22"/>
      <c r="K156" s="22"/>
      <c r="L156" s="8"/>
      <c r="M156" s="7"/>
      <c r="N156" s="213"/>
    </row>
    <row r="157" spans="1:14" s="23" customFormat="1" ht="12.75">
      <c r="A157" s="128"/>
      <c r="C157" s="22"/>
      <c r="D157" s="22"/>
      <c r="E157" s="22"/>
      <c r="F157" s="22"/>
      <c r="G157" s="22"/>
      <c r="H157" s="22"/>
      <c r="I157" s="22"/>
      <c r="J157" s="22"/>
      <c r="K157" s="22"/>
      <c r="L157" s="8"/>
      <c r="M157" s="7"/>
      <c r="N157" s="213"/>
    </row>
    <row r="158" spans="1:14" s="23" customFormat="1" ht="12.75">
      <c r="A158" s="128"/>
      <c r="C158" s="22"/>
      <c r="D158" s="22"/>
      <c r="E158" s="22"/>
      <c r="F158" s="22"/>
      <c r="G158" s="22"/>
      <c r="H158" s="22"/>
      <c r="I158" s="22"/>
      <c r="J158" s="22"/>
      <c r="K158" s="22"/>
      <c r="L158" s="8"/>
      <c r="M158" s="7"/>
      <c r="N158" s="213"/>
    </row>
    <row r="159" spans="1:14" s="23" customFormat="1" ht="12.75">
      <c r="A159" s="128"/>
      <c r="C159" s="22"/>
      <c r="D159" s="22"/>
      <c r="E159" s="22"/>
      <c r="F159" s="22"/>
      <c r="G159" s="22"/>
      <c r="H159" s="22"/>
      <c r="I159" s="22"/>
      <c r="J159" s="22"/>
      <c r="K159" s="22"/>
      <c r="L159" s="8"/>
      <c r="M159" s="7"/>
      <c r="N159" s="213"/>
    </row>
    <row r="160" spans="1:14" s="23" customFormat="1" ht="12.75">
      <c r="A160" s="128"/>
      <c r="C160" s="22"/>
      <c r="D160" s="22"/>
      <c r="E160" s="22"/>
      <c r="F160" s="22"/>
      <c r="G160" s="22"/>
      <c r="H160" s="22"/>
      <c r="I160" s="22"/>
      <c r="J160" s="22"/>
      <c r="K160" s="22"/>
      <c r="L160" s="8"/>
      <c r="M160" s="7"/>
      <c r="N160" s="213"/>
    </row>
    <row r="161" spans="1:14" s="23" customFormat="1" ht="12.75">
      <c r="A161" s="128"/>
      <c r="C161" s="22"/>
      <c r="D161" s="22"/>
      <c r="E161" s="22"/>
      <c r="F161" s="22"/>
      <c r="G161" s="22"/>
      <c r="H161" s="22"/>
      <c r="I161" s="22"/>
      <c r="J161" s="22"/>
      <c r="K161" s="22"/>
      <c r="L161" s="8"/>
      <c r="M161" s="7"/>
      <c r="N161" s="213"/>
    </row>
    <row r="162" spans="1:14" s="23" customFormat="1" ht="12.75">
      <c r="A162" s="128"/>
      <c r="C162" s="22"/>
      <c r="D162" s="22"/>
      <c r="E162" s="22"/>
      <c r="F162" s="22"/>
      <c r="G162" s="22"/>
      <c r="H162" s="22"/>
      <c r="I162" s="22"/>
      <c r="J162" s="22"/>
      <c r="K162" s="22"/>
      <c r="L162" s="8"/>
      <c r="M162" s="7"/>
      <c r="N162" s="213"/>
    </row>
    <row r="163" spans="1:14" s="23" customFormat="1" ht="12.75">
      <c r="A163" s="128"/>
      <c r="C163" s="22"/>
      <c r="D163" s="22"/>
      <c r="E163" s="22"/>
      <c r="F163" s="22"/>
      <c r="G163" s="22"/>
      <c r="H163" s="22"/>
      <c r="I163" s="22"/>
      <c r="J163" s="22"/>
      <c r="K163" s="22"/>
      <c r="L163" s="8"/>
      <c r="M163" s="7"/>
      <c r="N163" s="213"/>
    </row>
    <row r="164" spans="1:14" s="23" customFormat="1" ht="12.75">
      <c r="A164" s="128"/>
      <c r="C164" s="22"/>
      <c r="D164" s="22"/>
      <c r="E164" s="22"/>
      <c r="F164" s="22"/>
      <c r="G164" s="22"/>
      <c r="H164" s="22"/>
      <c r="I164" s="22"/>
      <c r="J164" s="22"/>
      <c r="K164" s="22"/>
      <c r="L164" s="8"/>
      <c r="M164" s="7"/>
      <c r="N164" s="213"/>
    </row>
    <row r="165" spans="1:14" s="23" customFormat="1" ht="12.75">
      <c r="A165" s="128"/>
      <c r="C165" s="22"/>
      <c r="D165" s="22"/>
      <c r="E165" s="22"/>
      <c r="F165" s="22"/>
      <c r="G165" s="22"/>
      <c r="H165" s="22"/>
      <c r="I165" s="22"/>
      <c r="J165" s="22"/>
      <c r="K165" s="22"/>
      <c r="L165" s="8"/>
      <c r="M165" s="7"/>
      <c r="N165" s="213"/>
    </row>
    <row r="166" spans="1:14" s="23" customFormat="1" ht="12.75">
      <c r="A166" s="128"/>
      <c r="C166" s="22"/>
      <c r="D166" s="22"/>
      <c r="E166" s="22"/>
      <c r="F166" s="22"/>
      <c r="G166" s="22"/>
      <c r="H166" s="22"/>
      <c r="I166" s="22"/>
      <c r="J166" s="22"/>
      <c r="K166" s="22"/>
      <c r="L166" s="8"/>
      <c r="M166" s="7"/>
      <c r="N166" s="213"/>
    </row>
    <row r="167" spans="1:14" s="23" customFormat="1" ht="12.75">
      <c r="A167" s="128"/>
      <c r="C167" s="22"/>
      <c r="D167" s="22"/>
      <c r="E167" s="22"/>
      <c r="F167" s="22"/>
      <c r="G167" s="22"/>
      <c r="H167" s="22"/>
      <c r="I167" s="22"/>
      <c r="J167" s="22"/>
      <c r="K167" s="22"/>
      <c r="L167" s="8"/>
      <c r="M167" s="7"/>
      <c r="N167" s="213"/>
    </row>
    <row r="168" spans="1:14" s="23" customFormat="1" ht="12.75">
      <c r="A168" s="128"/>
      <c r="C168" s="22"/>
      <c r="D168" s="22"/>
      <c r="E168" s="22"/>
      <c r="F168" s="22"/>
      <c r="G168" s="22"/>
      <c r="H168" s="22"/>
      <c r="I168" s="22"/>
      <c r="J168" s="22"/>
      <c r="K168" s="22"/>
      <c r="L168" s="8"/>
      <c r="M168" s="7"/>
      <c r="N168" s="213"/>
    </row>
    <row r="169" spans="1:14" s="23" customFormat="1" ht="12.75">
      <c r="A169" s="128"/>
      <c r="C169" s="22"/>
      <c r="D169" s="22"/>
      <c r="E169" s="22"/>
      <c r="F169" s="22"/>
      <c r="G169" s="22"/>
      <c r="H169" s="22"/>
      <c r="I169" s="22"/>
      <c r="J169" s="22"/>
      <c r="K169" s="22"/>
      <c r="L169" s="8"/>
      <c r="M169" s="7"/>
      <c r="N169" s="213"/>
    </row>
    <row r="170" spans="1:14" s="23" customFormat="1" ht="12.75">
      <c r="A170" s="128"/>
      <c r="C170" s="22"/>
      <c r="D170" s="22"/>
      <c r="E170" s="22"/>
      <c r="F170" s="22"/>
      <c r="G170" s="22"/>
      <c r="H170" s="22"/>
      <c r="I170" s="22"/>
      <c r="J170" s="22"/>
      <c r="K170" s="22"/>
      <c r="L170" s="8"/>
      <c r="M170" s="7"/>
      <c r="N170" s="213"/>
    </row>
    <row r="171" spans="1:14" s="23" customFormat="1" ht="12.75">
      <c r="A171" s="128"/>
      <c r="C171" s="22"/>
      <c r="D171" s="22"/>
      <c r="E171" s="22"/>
      <c r="F171" s="22"/>
      <c r="G171" s="22"/>
      <c r="H171" s="22"/>
      <c r="I171" s="22"/>
      <c r="J171" s="22"/>
      <c r="K171" s="22"/>
      <c r="L171" s="8"/>
      <c r="M171" s="7"/>
      <c r="N171" s="213"/>
    </row>
    <row r="172" spans="1:14" s="23" customFormat="1" ht="12.75">
      <c r="A172" s="128"/>
      <c r="C172" s="22"/>
      <c r="D172" s="22"/>
      <c r="E172" s="22"/>
      <c r="F172" s="22"/>
      <c r="G172" s="22"/>
      <c r="H172" s="22"/>
      <c r="I172" s="22"/>
      <c r="J172" s="22"/>
      <c r="K172" s="22"/>
      <c r="L172" s="8"/>
      <c r="M172" s="7"/>
      <c r="N172" s="213"/>
    </row>
    <row r="173" spans="1:14" s="23" customFormat="1" ht="12.75">
      <c r="A173" s="128"/>
      <c r="C173" s="22"/>
      <c r="D173" s="22"/>
      <c r="E173" s="22"/>
      <c r="F173" s="22"/>
      <c r="G173" s="22"/>
      <c r="H173" s="22"/>
      <c r="I173" s="22"/>
      <c r="J173" s="22"/>
      <c r="K173" s="22"/>
      <c r="L173" s="8"/>
      <c r="M173" s="7"/>
      <c r="N173" s="213"/>
    </row>
    <row r="174" spans="1:14" s="23" customFormat="1" ht="12.75">
      <c r="A174" s="128"/>
      <c r="C174" s="22"/>
      <c r="D174" s="22"/>
      <c r="E174" s="22"/>
      <c r="F174" s="22"/>
      <c r="G174" s="22"/>
      <c r="H174" s="22"/>
      <c r="I174" s="22"/>
      <c r="J174" s="22"/>
      <c r="K174" s="22"/>
      <c r="L174" s="8"/>
      <c r="M174" s="7"/>
      <c r="N174" s="213"/>
    </row>
    <row r="175" spans="1:14" s="23" customFormat="1" ht="12.75">
      <c r="A175" s="128"/>
      <c r="C175" s="22"/>
      <c r="D175" s="22"/>
      <c r="E175" s="22"/>
      <c r="F175" s="22"/>
      <c r="G175" s="22"/>
      <c r="H175" s="22"/>
      <c r="I175" s="22"/>
      <c r="J175" s="22"/>
      <c r="K175" s="22"/>
      <c r="L175" s="8"/>
      <c r="M175" s="7"/>
      <c r="N175" s="213"/>
    </row>
    <row r="176" spans="1:14" s="23" customFormat="1" ht="12.75">
      <c r="A176" s="128"/>
      <c r="C176" s="22"/>
      <c r="D176" s="22"/>
      <c r="E176" s="22"/>
      <c r="F176" s="22"/>
      <c r="G176" s="22"/>
      <c r="H176" s="22"/>
      <c r="I176" s="22"/>
      <c r="J176" s="22"/>
      <c r="K176" s="22"/>
      <c r="L176" s="8"/>
      <c r="M176" s="7"/>
      <c r="N176" s="213"/>
    </row>
    <row r="177" spans="1:14" s="23" customFormat="1" ht="12.75">
      <c r="A177" s="128"/>
      <c r="C177" s="22"/>
      <c r="D177" s="22"/>
      <c r="E177" s="22"/>
      <c r="F177" s="22"/>
      <c r="G177" s="22"/>
      <c r="H177" s="22"/>
      <c r="I177" s="22"/>
      <c r="J177" s="22"/>
      <c r="K177" s="22"/>
      <c r="L177" s="8"/>
      <c r="M177" s="7"/>
      <c r="N177" s="213"/>
    </row>
    <row r="178" spans="1:14" s="23" customFormat="1" ht="12.75">
      <c r="A178" s="128"/>
      <c r="C178" s="22"/>
      <c r="D178" s="22"/>
      <c r="E178" s="22"/>
      <c r="F178" s="22"/>
      <c r="G178" s="22"/>
      <c r="H178" s="22"/>
      <c r="I178" s="22"/>
      <c r="J178" s="22"/>
      <c r="K178" s="22"/>
      <c r="L178" s="8"/>
      <c r="M178" s="7"/>
      <c r="N178" s="213"/>
    </row>
    <row r="179" spans="1:14" s="23" customFormat="1" ht="12.75">
      <c r="A179" s="128"/>
      <c r="C179" s="22"/>
      <c r="D179" s="22"/>
      <c r="E179" s="22"/>
      <c r="F179" s="22"/>
      <c r="G179" s="22"/>
      <c r="H179" s="22"/>
      <c r="I179" s="22"/>
      <c r="J179" s="22"/>
      <c r="K179" s="22"/>
      <c r="L179" s="8"/>
      <c r="M179" s="7"/>
      <c r="N179" s="213"/>
    </row>
    <row r="180" spans="1:14" s="23" customFormat="1" ht="12.75">
      <c r="A180" s="128"/>
      <c r="C180" s="22"/>
      <c r="D180" s="22"/>
      <c r="E180" s="22"/>
      <c r="F180" s="22"/>
      <c r="G180" s="22"/>
      <c r="H180" s="22"/>
      <c r="I180" s="22"/>
      <c r="J180" s="22"/>
      <c r="K180" s="22"/>
      <c r="L180" s="8"/>
      <c r="M180" s="7"/>
      <c r="N180" s="213"/>
    </row>
    <row r="181" spans="1:14" s="23" customFormat="1" ht="12.75">
      <c r="A181" s="128"/>
      <c r="C181" s="22"/>
      <c r="D181" s="22"/>
      <c r="E181" s="22"/>
      <c r="F181" s="22"/>
      <c r="G181" s="22"/>
      <c r="H181" s="22"/>
      <c r="I181" s="22"/>
      <c r="J181" s="22"/>
      <c r="K181" s="22"/>
      <c r="L181" s="8"/>
      <c r="M181" s="7"/>
      <c r="N181" s="213"/>
    </row>
    <row r="182" spans="1:14" s="23" customFormat="1" ht="12.75">
      <c r="A182" s="128"/>
      <c r="C182" s="22"/>
      <c r="D182" s="22"/>
      <c r="E182" s="22"/>
      <c r="F182" s="22"/>
      <c r="G182" s="22"/>
      <c r="H182" s="22"/>
      <c r="I182" s="22"/>
      <c r="J182" s="22"/>
      <c r="K182" s="22"/>
      <c r="L182" s="8"/>
      <c r="M182" s="7"/>
      <c r="N182" s="213"/>
    </row>
    <row r="183" spans="1:14" s="23" customFormat="1" ht="12.75">
      <c r="A183" s="128"/>
      <c r="C183" s="22"/>
      <c r="D183" s="22"/>
      <c r="E183" s="22"/>
      <c r="F183" s="22"/>
      <c r="G183" s="22"/>
      <c r="H183" s="22"/>
      <c r="I183" s="22"/>
      <c r="J183" s="22"/>
      <c r="K183" s="22"/>
      <c r="L183" s="8"/>
      <c r="M183" s="7"/>
      <c r="N183" s="213"/>
    </row>
    <row r="184" spans="1:14" s="23" customFormat="1" ht="12.75">
      <c r="A184" s="128"/>
      <c r="C184" s="22"/>
      <c r="D184" s="22"/>
      <c r="E184" s="22"/>
      <c r="F184" s="22"/>
      <c r="G184" s="22"/>
      <c r="H184" s="22"/>
      <c r="I184" s="22"/>
      <c r="J184" s="22"/>
      <c r="K184" s="22"/>
      <c r="L184" s="8"/>
      <c r="M184" s="7"/>
      <c r="N184" s="213"/>
    </row>
    <row r="185" spans="1:14" s="23" customFormat="1" ht="12.75">
      <c r="A185" s="128"/>
      <c r="C185" s="22"/>
      <c r="D185" s="22"/>
      <c r="E185" s="22"/>
      <c r="F185" s="22"/>
      <c r="G185" s="22"/>
      <c r="H185" s="22"/>
      <c r="I185" s="22"/>
      <c r="J185" s="22"/>
      <c r="K185" s="22"/>
      <c r="L185" s="8"/>
      <c r="M185" s="7"/>
      <c r="N185" s="213"/>
    </row>
    <row r="186" spans="1:14" s="23" customFormat="1" ht="12.75">
      <c r="A186" s="128"/>
      <c r="C186" s="22"/>
      <c r="D186" s="22"/>
      <c r="E186" s="22"/>
      <c r="F186" s="22"/>
      <c r="G186" s="22"/>
      <c r="H186" s="22"/>
      <c r="I186" s="22"/>
      <c r="J186" s="22"/>
      <c r="K186" s="22"/>
      <c r="L186" s="8"/>
      <c r="M186" s="7"/>
      <c r="N186" s="213"/>
    </row>
    <row r="187" spans="1:14" s="23" customFormat="1" ht="12.75">
      <c r="A187" s="128"/>
      <c r="C187" s="22"/>
      <c r="D187" s="22"/>
      <c r="E187" s="22"/>
      <c r="F187" s="22"/>
      <c r="G187" s="22"/>
      <c r="H187" s="22"/>
      <c r="I187" s="22"/>
      <c r="J187" s="22"/>
      <c r="K187" s="22"/>
      <c r="L187" s="8"/>
      <c r="M187" s="7"/>
      <c r="N187" s="213"/>
    </row>
    <row r="188" spans="1:14" s="23" customFormat="1" ht="12.75">
      <c r="A188" s="128"/>
      <c r="C188" s="22"/>
      <c r="D188" s="22"/>
      <c r="E188" s="22"/>
      <c r="F188" s="22"/>
      <c r="G188" s="22"/>
      <c r="H188" s="22"/>
      <c r="I188" s="22"/>
      <c r="J188" s="22"/>
      <c r="K188" s="22"/>
      <c r="L188" s="8"/>
      <c r="M188" s="7"/>
      <c r="N188" s="213"/>
    </row>
    <row r="189" spans="1:14" s="23" customFormat="1" ht="12.75">
      <c r="A189" s="128"/>
      <c r="C189" s="22"/>
      <c r="D189" s="22"/>
      <c r="E189" s="22"/>
      <c r="F189" s="22"/>
      <c r="G189" s="22"/>
      <c r="H189" s="22"/>
      <c r="I189" s="22"/>
      <c r="J189" s="22"/>
      <c r="K189" s="22"/>
      <c r="L189" s="8"/>
      <c r="M189" s="7"/>
      <c r="N189" s="213"/>
    </row>
    <row r="190" spans="1:14" s="23" customFormat="1" ht="12.75">
      <c r="A190" s="128"/>
      <c r="C190" s="22"/>
      <c r="D190" s="22"/>
      <c r="E190" s="22"/>
      <c r="F190" s="22"/>
      <c r="G190" s="22"/>
      <c r="H190" s="22"/>
      <c r="I190" s="22"/>
      <c r="J190" s="22"/>
      <c r="K190" s="22"/>
      <c r="L190" s="8"/>
      <c r="M190" s="7"/>
      <c r="N190" s="213"/>
    </row>
    <row r="191" spans="1:14" s="23" customFormat="1" ht="12.75">
      <c r="A191" s="128"/>
      <c r="C191" s="22"/>
      <c r="D191" s="22"/>
      <c r="E191" s="22"/>
      <c r="F191" s="22"/>
      <c r="G191" s="22"/>
      <c r="H191" s="22"/>
      <c r="I191" s="22"/>
      <c r="J191" s="22"/>
      <c r="K191" s="22"/>
      <c r="L191" s="8"/>
      <c r="M191" s="7"/>
      <c r="N191" s="213"/>
    </row>
    <row r="192" spans="1:14" s="23" customFormat="1" ht="12.75">
      <c r="A192" s="128"/>
      <c r="C192" s="22"/>
      <c r="D192" s="22"/>
      <c r="E192" s="22"/>
      <c r="F192" s="22"/>
      <c r="G192" s="22"/>
      <c r="H192" s="22"/>
      <c r="I192" s="22"/>
      <c r="J192" s="22"/>
      <c r="K192" s="22"/>
      <c r="L192" s="8"/>
      <c r="M192" s="7"/>
      <c r="N192" s="213"/>
    </row>
    <row r="193" spans="1:14" s="23" customFormat="1" ht="12.75">
      <c r="A193" s="128"/>
      <c r="C193" s="22"/>
      <c r="D193" s="22"/>
      <c r="E193" s="22"/>
      <c r="F193" s="22"/>
      <c r="G193" s="22"/>
      <c r="H193" s="22"/>
      <c r="I193" s="22"/>
      <c r="J193" s="22"/>
      <c r="K193" s="22"/>
      <c r="L193" s="8"/>
      <c r="M193" s="7"/>
      <c r="N193" s="213"/>
    </row>
    <row r="194" spans="1:14" s="23" customFormat="1" ht="12.75">
      <c r="A194" s="134"/>
      <c r="C194" s="22"/>
      <c r="D194" s="22"/>
      <c r="E194" s="22"/>
      <c r="F194" s="22"/>
      <c r="G194" s="22"/>
      <c r="H194" s="22"/>
      <c r="I194" s="22"/>
      <c r="J194" s="22"/>
      <c r="K194" s="22"/>
      <c r="L194" s="8"/>
      <c r="M194" s="7"/>
      <c r="N194" s="213"/>
    </row>
    <row r="195" spans="1:14" s="23" customFormat="1" ht="12.75">
      <c r="A195" s="134"/>
      <c r="C195" s="22"/>
      <c r="D195" s="22"/>
      <c r="E195" s="22"/>
      <c r="F195" s="22"/>
      <c r="G195" s="22"/>
      <c r="H195" s="22"/>
      <c r="I195" s="22"/>
      <c r="J195" s="22"/>
      <c r="K195" s="22"/>
      <c r="L195" s="8"/>
      <c r="M195" s="7"/>
      <c r="N195" s="213"/>
    </row>
    <row r="196" spans="1:14" s="23" customFormat="1" ht="12.75">
      <c r="A196" s="134"/>
      <c r="C196" s="22"/>
      <c r="D196" s="22"/>
      <c r="E196" s="22"/>
      <c r="F196" s="22"/>
      <c r="G196" s="22"/>
      <c r="H196" s="22"/>
      <c r="I196" s="22"/>
      <c r="J196" s="22"/>
      <c r="K196" s="22"/>
      <c r="L196" s="8"/>
      <c r="M196" s="7"/>
      <c r="N196" s="213"/>
    </row>
    <row r="197" spans="1:14" s="23" customFormat="1" ht="12.75">
      <c r="A197" s="134"/>
      <c r="C197" s="22"/>
      <c r="D197" s="22"/>
      <c r="E197" s="22"/>
      <c r="F197" s="22"/>
      <c r="G197" s="22"/>
      <c r="H197" s="22"/>
      <c r="I197" s="22"/>
      <c r="J197" s="22"/>
      <c r="K197" s="22"/>
      <c r="L197" s="8"/>
      <c r="M197" s="7"/>
      <c r="N197" s="213"/>
    </row>
    <row r="198" spans="1:14" s="23" customFormat="1" ht="12.75">
      <c r="A198" s="134"/>
      <c r="C198" s="22"/>
      <c r="D198" s="22"/>
      <c r="E198" s="22"/>
      <c r="F198" s="22"/>
      <c r="G198" s="22"/>
      <c r="H198" s="22"/>
      <c r="I198" s="22"/>
      <c r="J198" s="22"/>
      <c r="K198" s="22"/>
      <c r="L198" s="8"/>
      <c r="M198" s="7"/>
      <c r="N198" s="213"/>
    </row>
    <row r="199" spans="1:14" s="23" customFormat="1" ht="12.75">
      <c r="A199" s="134"/>
      <c r="C199" s="22"/>
      <c r="D199" s="22"/>
      <c r="E199" s="22"/>
      <c r="F199" s="22"/>
      <c r="G199" s="22"/>
      <c r="H199" s="22"/>
      <c r="I199" s="22"/>
      <c r="J199" s="22"/>
      <c r="K199" s="22"/>
      <c r="L199" s="8"/>
      <c r="M199" s="7"/>
      <c r="N199" s="213"/>
    </row>
    <row r="200" spans="1:14" s="23" customFormat="1" ht="12.75">
      <c r="A200" s="134"/>
      <c r="C200" s="22"/>
      <c r="D200" s="22"/>
      <c r="E200" s="22"/>
      <c r="F200" s="22"/>
      <c r="G200" s="22"/>
      <c r="H200" s="22"/>
      <c r="I200" s="22"/>
      <c r="J200" s="22"/>
      <c r="K200" s="22"/>
      <c r="L200" s="8"/>
      <c r="M200" s="7"/>
      <c r="N200" s="213"/>
    </row>
    <row r="201" spans="1:14" s="23" customFormat="1" ht="12.75">
      <c r="A201" s="134"/>
      <c r="C201" s="22"/>
      <c r="D201" s="22"/>
      <c r="E201" s="22"/>
      <c r="F201" s="22"/>
      <c r="G201" s="22"/>
      <c r="H201" s="22"/>
      <c r="I201" s="22"/>
      <c r="J201" s="22"/>
      <c r="K201" s="22"/>
      <c r="L201" s="8"/>
      <c r="M201" s="7"/>
      <c r="N201" s="213"/>
    </row>
    <row r="202" spans="1:14" s="23" customFormat="1" ht="12.75">
      <c r="A202" s="134"/>
      <c r="C202" s="22"/>
      <c r="D202" s="22"/>
      <c r="E202" s="22"/>
      <c r="F202" s="22"/>
      <c r="G202" s="22"/>
      <c r="H202" s="22"/>
      <c r="I202" s="22"/>
      <c r="J202" s="22"/>
      <c r="K202" s="22"/>
      <c r="L202" s="8"/>
      <c r="M202" s="7"/>
      <c r="N202" s="213"/>
    </row>
    <row r="203" spans="1:14" s="23" customFormat="1" ht="12.75">
      <c r="A203" s="134"/>
      <c r="C203" s="22"/>
      <c r="D203" s="22"/>
      <c r="E203" s="22"/>
      <c r="F203" s="22"/>
      <c r="G203" s="22"/>
      <c r="H203" s="22"/>
      <c r="I203" s="22"/>
      <c r="J203" s="22"/>
      <c r="K203" s="22"/>
      <c r="L203" s="8"/>
      <c r="M203" s="7"/>
      <c r="N203" s="213"/>
    </row>
    <row r="204" spans="1:14" s="23" customFormat="1" ht="12.75">
      <c r="A204" s="134"/>
      <c r="C204" s="22"/>
      <c r="D204" s="22"/>
      <c r="E204" s="22"/>
      <c r="F204" s="22"/>
      <c r="G204" s="22"/>
      <c r="H204" s="22"/>
      <c r="I204" s="22"/>
      <c r="J204" s="22"/>
      <c r="K204" s="22"/>
      <c r="L204" s="8"/>
      <c r="M204" s="7"/>
      <c r="N204" s="213"/>
    </row>
    <row r="205" spans="1:14" s="23" customFormat="1" ht="12.75">
      <c r="A205" s="134"/>
      <c r="C205" s="22"/>
      <c r="D205" s="22"/>
      <c r="E205" s="22"/>
      <c r="F205" s="22"/>
      <c r="G205" s="22"/>
      <c r="H205" s="22"/>
      <c r="I205" s="22"/>
      <c r="J205" s="22"/>
      <c r="K205" s="22"/>
      <c r="L205" s="8"/>
      <c r="M205" s="7"/>
      <c r="N205" s="213"/>
    </row>
    <row r="206" spans="1:14" s="23" customFormat="1" ht="12.75">
      <c r="A206" s="134"/>
      <c r="C206" s="22"/>
      <c r="D206" s="22"/>
      <c r="E206" s="22"/>
      <c r="F206" s="22"/>
      <c r="G206" s="22"/>
      <c r="H206" s="22"/>
      <c r="I206" s="22"/>
      <c r="J206" s="22"/>
      <c r="K206" s="22"/>
      <c r="L206" s="8"/>
      <c r="M206" s="7"/>
      <c r="N206" s="213"/>
    </row>
    <row r="207" spans="1:14" s="23" customFormat="1" ht="12.75">
      <c r="A207" s="134"/>
      <c r="C207" s="22"/>
      <c r="D207" s="22"/>
      <c r="E207" s="22"/>
      <c r="F207" s="22"/>
      <c r="G207" s="22"/>
      <c r="H207" s="22"/>
      <c r="I207" s="22"/>
      <c r="J207" s="22"/>
      <c r="K207" s="22"/>
      <c r="L207" s="8"/>
      <c r="M207" s="7"/>
      <c r="N207" s="213"/>
    </row>
    <row r="208" spans="1:14" s="23" customFormat="1" ht="12.75">
      <c r="A208" s="134"/>
      <c r="C208" s="22"/>
      <c r="D208" s="22"/>
      <c r="E208" s="22"/>
      <c r="F208" s="22"/>
      <c r="G208" s="22"/>
      <c r="H208" s="22"/>
      <c r="I208" s="22"/>
      <c r="J208" s="22"/>
      <c r="K208" s="22"/>
      <c r="L208" s="8"/>
      <c r="M208" s="7"/>
      <c r="N208" s="213"/>
    </row>
    <row r="209" spans="1:14" s="23" customFormat="1" ht="12.75">
      <c r="A209" s="134"/>
      <c r="C209" s="22"/>
      <c r="D209" s="22"/>
      <c r="E209" s="22"/>
      <c r="F209" s="22"/>
      <c r="G209" s="22"/>
      <c r="H209" s="22"/>
      <c r="I209" s="22"/>
      <c r="J209" s="22"/>
      <c r="K209" s="22"/>
      <c r="L209" s="8"/>
      <c r="M209" s="7"/>
      <c r="N209" s="213"/>
    </row>
    <row r="210" spans="1:14" s="23" customFormat="1" ht="12.75">
      <c r="A210" s="134"/>
      <c r="C210" s="22"/>
      <c r="D210" s="22"/>
      <c r="E210" s="22"/>
      <c r="F210" s="22"/>
      <c r="G210" s="22"/>
      <c r="H210" s="22"/>
      <c r="I210" s="22"/>
      <c r="J210" s="22"/>
      <c r="K210" s="22"/>
      <c r="L210" s="8"/>
      <c r="M210" s="7"/>
      <c r="N210" s="213"/>
    </row>
    <row r="211" spans="1:14" s="23" customFormat="1" ht="12.75">
      <c r="A211" s="134"/>
      <c r="C211" s="22"/>
      <c r="D211" s="22"/>
      <c r="E211" s="22"/>
      <c r="F211" s="22"/>
      <c r="G211" s="22"/>
      <c r="H211" s="22"/>
      <c r="I211" s="22"/>
      <c r="J211" s="22"/>
      <c r="K211" s="22"/>
      <c r="L211" s="8"/>
      <c r="M211" s="7"/>
      <c r="N211" s="213"/>
    </row>
    <row r="212" spans="1:14" s="23" customFormat="1" ht="12.75">
      <c r="A212" s="134"/>
      <c r="C212" s="22"/>
      <c r="D212" s="22"/>
      <c r="E212" s="22"/>
      <c r="F212" s="22"/>
      <c r="G212" s="22"/>
      <c r="H212" s="22"/>
      <c r="I212" s="22"/>
      <c r="J212" s="22"/>
      <c r="K212" s="22"/>
      <c r="L212" s="8"/>
      <c r="M212" s="7"/>
      <c r="N212" s="213"/>
    </row>
    <row r="213" spans="1:14" s="23" customFormat="1" ht="12.75">
      <c r="A213" s="134"/>
      <c r="C213" s="22"/>
      <c r="D213" s="22"/>
      <c r="E213" s="22"/>
      <c r="F213" s="22"/>
      <c r="G213" s="22"/>
      <c r="H213" s="22"/>
      <c r="I213" s="22"/>
      <c r="J213" s="22"/>
      <c r="K213" s="22"/>
      <c r="L213" s="8"/>
      <c r="M213" s="7"/>
      <c r="N213" s="213"/>
    </row>
    <row r="214" spans="1:14" s="23" customFormat="1" ht="12.75">
      <c r="A214" s="134"/>
      <c r="C214" s="22"/>
      <c r="D214" s="22"/>
      <c r="E214" s="22"/>
      <c r="F214" s="22"/>
      <c r="G214" s="22"/>
      <c r="H214" s="22"/>
      <c r="I214" s="22"/>
      <c r="J214" s="22"/>
      <c r="K214" s="22"/>
      <c r="L214" s="8"/>
      <c r="M214" s="7"/>
      <c r="N214" s="213"/>
    </row>
    <row r="215" spans="1:14" s="23" customFormat="1" ht="12.75">
      <c r="A215" s="134"/>
      <c r="C215" s="22"/>
      <c r="D215" s="22"/>
      <c r="E215" s="22"/>
      <c r="F215" s="22"/>
      <c r="G215" s="22"/>
      <c r="H215" s="22"/>
      <c r="I215" s="22"/>
      <c r="J215" s="22"/>
      <c r="K215" s="22"/>
      <c r="L215" s="8"/>
      <c r="M215" s="7"/>
      <c r="N215" s="213"/>
    </row>
    <row r="216" spans="1:14" s="23" customFormat="1" ht="12.75">
      <c r="A216" s="134"/>
      <c r="C216" s="22"/>
      <c r="D216" s="22"/>
      <c r="E216" s="22"/>
      <c r="F216" s="22"/>
      <c r="G216" s="22"/>
      <c r="H216" s="22"/>
      <c r="I216" s="22"/>
      <c r="J216" s="22"/>
      <c r="K216" s="22"/>
      <c r="L216" s="8"/>
      <c r="M216" s="7"/>
      <c r="N216" s="213"/>
    </row>
    <row r="217" spans="1:14" s="23" customFormat="1" ht="12.75">
      <c r="A217" s="134"/>
      <c r="C217" s="22"/>
      <c r="D217" s="22"/>
      <c r="E217" s="22"/>
      <c r="F217" s="22"/>
      <c r="G217" s="22"/>
      <c r="H217" s="22"/>
      <c r="I217" s="22"/>
      <c r="J217" s="22"/>
      <c r="K217" s="22"/>
      <c r="L217" s="8"/>
      <c r="M217" s="7"/>
      <c r="N217" s="213"/>
    </row>
    <row r="218" spans="1:14" s="23" customFormat="1" ht="12.75">
      <c r="A218" s="134"/>
      <c r="C218" s="22"/>
      <c r="D218" s="22"/>
      <c r="E218" s="22"/>
      <c r="F218" s="22"/>
      <c r="G218" s="22"/>
      <c r="H218" s="22"/>
      <c r="I218" s="22"/>
      <c r="J218" s="22"/>
      <c r="K218" s="22"/>
      <c r="L218" s="8"/>
      <c r="M218" s="7"/>
      <c r="N218" s="213"/>
    </row>
    <row r="219" spans="1:14" s="23" customFormat="1" ht="12.75">
      <c r="A219" s="134"/>
      <c r="C219" s="22"/>
      <c r="D219" s="22"/>
      <c r="E219" s="22"/>
      <c r="F219" s="22"/>
      <c r="G219" s="22"/>
      <c r="H219" s="22"/>
      <c r="I219" s="22"/>
      <c r="J219" s="22"/>
      <c r="K219" s="22"/>
      <c r="L219" s="8"/>
      <c r="M219" s="7"/>
      <c r="N219" s="213"/>
    </row>
    <row r="220" spans="1:14" s="23" customFormat="1" ht="12.75">
      <c r="A220" s="134"/>
      <c r="C220" s="22"/>
      <c r="D220" s="22"/>
      <c r="E220" s="22"/>
      <c r="F220" s="22"/>
      <c r="G220" s="22"/>
      <c r="H220" s="22"/>
      <c r="I220" s="22"/>
      <c r="J220" s="22"/>
      <c r="K220" s="22"/>
      <c r="L220" s="8"/>
      <c r="M220" s="7"/>
      <c r="N220" s="213"/>
    </row>
    <row r="221" spans="1:14" s="23" customFormat="1" ht="12.75">
      <c r="A221" s="134"/>
      <c r="C221" s="22"/>
      <c r="D221" s="22"/>
      <c r="E221" s="22"/>
      <c r="F221" s="22"/>
      <c r="G221" s="22"/>
      <c r="H221" s="22"/>
      <c r="I221" s="22"/>
      <c r="J221" s="22"/>
      <c r="K221" s="22"/>
      <c r="L221" s="8"/>
      <c r="M221" s="7"/>
      <c r="N221" s="213"/>
    </row>
    <row r="222" spans="1:14" s="23" customFormat="1" ht="12.75">
      <c r="A222" s="134"/>
      <c r="C222" s="22"/>
      <c r="D222" s="22"/>
      <c r="E222" s="22"/>
      <c r="F222" s="22"/>
      <c r="G222" s="22"/>
      <c r="H222" s="22"/>
      <c r="I222" s="22"/>
      <c r="J222" s="22"/>
      <c r="K222" s="22"/>
      <c r="L222" s="8"/>
      <c r="M222" s="7"/>
      <c r="N222" s="213"/>
    </row>
    <row r="223" spans="1:14" s="23" customFormat="1" ht="12.75">
      <c r="A223" s="134"/>
      <c r="C223" s="22"/>
      <c r="D223" s="22"/>
      <c r="E223" s="22"/>
      <c r="F223" s="22"/>
      <c r="G223" s="22"/>
      <c r="H223" s="22"/>
      <c r="I223" s="22"/>
      <c r="J223" s="22"/>
      <c r="K223" s="22"/>
      <c r="L223" s="8"/>
      <c r="M223" s="7"/>
      <c r="N223" s="213"/>
    </row>
    <row r="224" spans="1:14" s="23" customFormat="1" ht="12.75">
      <c r="A224" s="134"/>
      <c r="C224" s="22"/>
      <c r="D224" s="22"/>
      <c r="E224" s="22"/>
      <c r="F224" s="22"/>
      <c r="G224" s="22"/>
      <c r="H224" s="22"/>
      <c r="I224" s="22"/>
      <c r="J224" s="22"/>
      <c r="K224" s="22"/>
      <c r="L224" s="8"/>
      <c r="M224" s="7"/>
      <c r="N224" s="213"/>
    </row>
    <row r="225" spans="1:14" s="23" customFormat="1" ht="12.75">
      <c r="A225" s="134"/>
      <c r="C225" s="22"/>
      <c r="D225" s="22"/>
      <c r="E225" s="22"/>
      <c r="F225" s="22"/>
      <c r="G225" s="22"/>
      <c r="H225" s="22"/>
      <c r="I225" s="22"/>
      <c r="J225" s="22"/>
      <c r="K225" s="22"/>
      <c r="L225" s="8"/>
      <c r="M225" s="7"/>
      <c r="N225" s="213"/>
    </row>
    <row r="226" spans="1:14" s="23" customFormat="1" ht="12.75">
      <c r="A226" s="134"/>
      <c r="C226" s="22"/>
      <c r="D226" s="22"/>
      <c r="E226" s="22"/>
      <c r="F226" s="22"/>
      <c r="G226" s="22"/>
      <c r="H226" s="22"/>
      <c r="I226" s="22"/>
      <c r="J226" s="22"/>
      <c r="K226" s="22"/>
      <c r="L226" s="8"/>
      <c r="M226" s="7"/>
      <c r="N226" s="213"/>
    </row>
    <row r="227" spans="1:14" s="23" customFormat="1" ht="12.75">
      <c r="A227" s="134"/>
      <c r="C227" s="22"/>
      <c r="D227" s="22"/>
      <c r="E227" s="22"/>
      <c r="F227" s="22"/>
      <c r="G227" s="22"/>
      <c r="H227" s="22"/>
      <c r="I227" s="22"/>
      <c r="J227" s="22"/>
      <c r="K227" s="22"/>
      <c r="L227" s="8"/>
      <c r="M227" s="7"/>
      <c r="N227" s="213"/>
    </row>
    <row r="228" spans="1:14" s="23" customFormat="1" ht="12.75">
      <c r="A228" s="134"/>
      <c r="C228" s="22"/>
      <c r="D228" s="22"/>
      <c r="E228" s="22"/>
      <c r="F228" s="22"/>
      <c r="G228" s="22"/>
      <c r="H228" s="22"/>
      <c r="I228" s="22"/>
      <c r="J228" s="22"/>
      <c r="K228" s="22"/>
      <c r="L228" s="8"/>
      <c r="M228" s="7"/>
      <c r="N228" s="213"/>
    </row>
    <row r="229" spans="1:14" s="23" customFormat="1" ht="12.75">
      <c r="A229" s="134"/>
      <c r="C229" s="22"/>
      <c r="D229" s="22"/>
      <c r="E229" s="22"/>
      <c r="F229" s="22"/>
      <c r="G229" s="22"/>
      <c r="H229" s="22"/>
      <c r="I229" s="22"/>
      <c r="J229" s="22"/>
      <c r="K229" s="22"/>
      <c r="L229" s="8"/>
      <c r="M229" s="7"/>
      <c r="N229" s="213"/>
    </row>
    <row r="230" spans="1:14" s="23" customFormat="1" ht="12.75">
      <c r="A230" s="134"/>
      <c r="C230" s="22"/>
      <c r="D230" s="22"/>
      <c r="E230" s="22"/>
      <c r="F230" s="22"/>
      <c r="G230" s="22"/>
      <c r="H230" s="22"/>
      <c r="I230" s="22"/>
      <c r="J230" s="22"/>
      <c r="K230" s="22"/>
      <c r="L230" s="8"/>
      <c r="M230" s="7"/>
      <c r="N230" s="213"/>
    </row>
    <row r="231" spans="1:14" s="23" customFormat="1" ht="12.75">
      <c r="A231" s="134"/>
      <c r="C231" s="22"/>
      <c r="D231" s="22"/>
      <c r="E231" s="22"/>
      <c r="F231" s="22"/>
      <c r="G231" s="22"/>
      <c r="H231" s="22"/>
      <c r="I231" s="22"/>
      <c r="J231" s="22"/>
      <c r="K231" s="22"/>
      <c r="L231" s="8"/>
      <c r="M231" s="7"/>
      <c r="N231" s="213"/>
    </row>
    <row r="232" spans="1:14" s="23" customFormat="1" ht="12.75">
      <c r="A232" s="134"/>
      <c r="C232" s="22"/>
      <c r="D232" s="22"/>
      <c r="E232" s="22"/>
      <c r="F232" s="22"/>
      <c r="G232" s="22"/>
      <c r="H232" s="22"/>
      <c r="I232" s="22"/>
      <c r="J232" s="22"/>
      <c r="K232" s="22"/>
      <c r="L232" s="8"/>
      <c r="M232" s="7"/>
      <c r="N232" s="213"/>
    </row>
    <row r="233" spans="1:14" s="23" customFormat="1" ht="12.75">
      <c r="A233" s="134"/>
      <c r="C233" s="22"/>
      <c r="D233" s="22"/>
      <c r="E233" s="22"/>
      <c r="F233" s="22"/>
      <c r="G233" s="22"/>
      <c r="H233" s="22"/>
      <c r="I233" s="22"/>
      <c r="J233" s="22"/>
      <c r="K233" s="22"/>
      <c r="L233" s="8"/>
      <c r="M233" s="7"/>
      <c r="N233" s="213"/>
    </row>
    <row r="234" spans="1:14" s="23" customFormat="1" ht="12.75">
      <c r="A234" s="134"/>
      <c r="C234" s="22"/>
      <c r="D234" s="22"/>
      <c r="E234" s="22"/>
      <c r="F234" s="22"/>
      <c r="G234" s="22"/>
      <c r="H234" s="22"/>
      <c r="I234" s="22"/>
      <c r="J234" s="22"/>
      <c r="K234" s="22"/>
      <c r="L234" s="8"/>
      <c r="M234" s="7"/>
      <c r="N234" s="213"/>
    </row>
    <row r="235" spans="1:14" s="23" customFormat="1" ht="12.75">
      <c r="A235" s="134"/>
      <c r="C235" s="22"/>
      <c r="D235" s="22"/>
      <c r="E235" s="22"/>
      <c r="F235" s="22"/>
      <c r="G235" s="22"/>
      <c r="H235" s="22"/>
      <c r="I235" s="22"/>
      <c r="J235" s="22"/>
      <c r="K235" s="22"/>
      <c r="L235" s="8"/>
      <c r="M235" s="7"/>
      <c r="N235" s="213"/>
    </row>
    <row r="236" spans="1:14" s="23" customFormat="1" ht="12.75">
      <c r="A236" s="134"/>
      <c r="C236" s="22"/>
      <c r="D236" s="22"/>
      <c r="E236" s="22"/>
      <c r="F236" s="22"/>
      <c r="G236" s="22"/>
      <c r="H236" s="22"/>
      <c r="I236" s="22"/>
      <c r="J236" s="22"/>
      <c r="K236" s="22"/>
      <c r="L236" s="8"/>
      <c r="M236" s="7"/>
      <c r="N236" s="213"/>
    </row>
    <row r="237" spans="1:14" s="23" customFormat="1" ht="12.75">
      <c r="A237" s="134"/>
      <c r="C237" s="22"/>
      <c r="D237" s="22"/>
      <c r="E237" s="22"/>
      <c r="F237" s="22"/>
      <c r="G237" s="22"/>
      <c r="H237" s="22"/>
      <c r="I237" s="22"/>
      <c r="J237" s="22"/>
      <c r="K237" s="22"/>
      <c r="L237" s="8"/>
      <c r="M237" s="7"/>
      <c r="N237" s="213"/>
    </row>
    <row r="238" spans="1:14" s="23" customFormat="1" ht="12.75">
      <c r="A238" s="134"/>
      <c r="C238" s="22"/>
      <c r="D238" s="22"/>
      <c r="E238" s="22"/>
      <c r="F238" s="22"/>
      <c r="G238" s="22"/>
      <c r="H238" s="22"/>
      <c r="I238" s="22"/>
      <c r="J238" s="22"/>
      <c r="K238" s="22"/>
      <c r="L238" s="8"/>
      <c r="M238" s="7"/>
      <c r="N238" s="213"/>
    </row>
    <row r="239" spans="1:14" s="23" customFormat="1" ht="12.75">
      <c r="A239" s="134"/>
      <c r="C239" s="22"/>
      <c r="D239" s="22"/>
      <c r="E239" s="22"/>
      <c r="F239" s="22"/>
      <c r="G239" s="22"/>
      <c r="H239" s="22"/>
      <c r="I239" s="22"/>
      <c r="J239" s="22"/>
      <c r="K239" s="22"/>
      <c r="L239" s="8"/>
      <c r="M239" s="7"/>
      <c r="N239" s="213"/>
    </row>
    <row r="240" spans="1:14" s="23" customFormat="1" ht="12.75">
      <c r="A240" s="134"/>
      <c r="C240" s="22"/>
      <c r="D240" s="22"/>
      <c r="E240" s="22"/>
      <c r="F240" s="22"/>
      <c r="G240" s="22"/>
      <c r="H240" s="22"/>
      <c r="I240" s="22"/>
      <c r="J240" s="22"/>
      <c r="K240" s="22"/>
      <c r="L240" s="8"/>
      <c r="M240" s="7"/>
      <c r="N240" s="213"/>
    </row>
    <row r="241" spans="1:14" s="23" customFormat="1" ht="12.75">
      <c r="A241" s="134"/>
      <c r="C241" s="22"/>
      <c r="D241" s="22"/>
      <c r="E241" s="22"/>
      <c r="F241" s="22"/>
      <c r="G241" s="22"/>
      <c r="H241" s="22"/>
      <c r="I241" s="22"/>
      <c r="J241" s="22"/>
      <c r="K241" s="22"/>
      <c r="L241" s="8"/>
      <c r="M241" s="7"/>
      <c r="N241" s="213"/>
    </row>
    <row r="242" spans="1:14" s="23" customFormat="1" ht="12.75">
      <c r="A242" s="134"/>
      <c r="C242" s="22"/>
      <c r="D242" s="22"/>
      <c r="E242" s="22"/>
      <c r="F242" s="22"/>
      <c r="G242" s="22"/>
      <c r="H242" s="22"/>
      <c r="I242" s="22"/>
      <c r="J242" s="22"/>
      <c r="K242" s="22"/>
      <c r="L242" s="8"/>
      <c r="M242" s="7"/>
      <c r="N242" s="213"/>
    </row>
    <row r="243" spans="1:14" s="23" customFormat="1" ht="12.75">
      <c r="A243" s="134"/>
      <c r="C243" s="22"/>
      <c r="D243" s="22"/>
      <c r="E243" s="22"/>
      <c r="F243" s="22"/>
      <c r="G243" s="22"/>
      <c r="H243" s="22"/>
      <c r="I243" s="22"/>
      <c r="J243" s="22"/>
      <c r="K243" s="22"/>
      <c r="L243" s="8"/>
      <c r="M243" s="7"/>
      <c r="N243" s="213"/>
    </row>
    <row r="244" spans="1:14" s="23" customFormat="1" ht="12.75">
      <c r="A244" s="134"/>
      <c r="C244" s="22"/>
      <c r="D244" s="22"/>
      <c r="E244" s="22"/>
      <c r="F244" s="22"/>
      <c r="G244" s="22"/>
      <c r="H244" s="22"/>
      <c r="I244" s="22"/>
      <c r="J244" s="22"/>
      <c r="K244" s="22"/>
      <c r="L244" s="8"/>
      <c r="M244" s="7"/>
      <c r="N244" s="213"/>
    </row>
    <row r="245" spans="1:14" s="23" customFormat="1" ht="12.75">
      <c r="A245" s="134"/>
      <c r="C245" s="22"/>
      <c r="D245" s="22"/>
      <c r="E245" s="22"/>
      <c r="F245" s="22"/>
      <c r="G245" s="22"/>
      <c r="H245" s="22"/>
      <c r="I245" s="22"/>
      <c r="J245" s="22"/>
      <c r="K245" s="22"/>
      <c r="L245" s="8"/>
      <c r="M245" s="7"/>
      <c r="N245" s="213"/>
    </row>
    <row r="246" spans="1:14" s="23" customFormat="1" ht="12.75">
      <c r="A246" s="134"/>
      <c r="C246" s="22"/>
      <c r="D246" s="22"/>
      <c r="E246" s="22"/>
      <c r="F246" s="22"/>
      <c r="G246" s="22"/>
      <c r="H246" s="22"/>
      <c r="I246" s="22"/>
      <c r="J246" s="22"/>
      <c r="K246" s="22"/>
      <c r="L246" s="8"/>
      <c r="M246" s="7"/>
      <c r="N246" s="213"/>
    </row>
    <row r="247" spans="1:14" s="23" customFormat="1" ht="12.75">
      <c r="A247" s="134"/>
      <c r="C247" s="22"/>
      <c r="D247" s="22"/>
      <c r="E247" s="22"/>
      <c r="F247" s="22"/>
      <c r="G247" s="22"/>
      <c r="H247" s="22"/>
      <c r="I247" s="22"/>
      <c r="J247" s="22"/>
      <c r="K247" s="22"/>
      <c r="L247" s="8"/>
      <c r="M247" s="7"/>
      <c r="N247" s="213"/>
    </row>
    <row r="248" spans="1:14" s="23" customFormat="1" ht="12.75">
      <c r="A248" s="134"/>
      <c r="C248" s="22"/>
      <c r="D248" s="22"/>
      <c r="E248" s="22"/>
      <c r="F248" s="22"/>
      <c r="G248" s="22"/>
      <c r="H248" s="22"/>
      <c r="I248" s="22"/>
      <c r="J248" s="22"/>
      <c r="K248" s="22"/>
      <c r="L248" s="8"/>
      <c r="M248" s="7"/>
      <c r="N248" s="213"/>
    </row>
    <row r="249" spans="1:14" s="23" customFormat="1" ht="12.75">
      <c r="A249" s="134"/>
      <c r="C249" s="22"/>
      <c r="D249" s="22"/>
      <c r="E249" s="22"/>
      <c r="F249" s="22"/>
      <c r="G249" s="22"/>
      <c r="H249" s="22"/>
      <c r="I249" s="22"/>
      <c r="J249" s="22"/>
      <c r="K249" s="22"/>
      <c r="L249" s="8"/>
      <c r="M249" s="7"/>
      <c r="N249" s="213"/>
    </row>
    <row r="250" spans="1:14" s="23" customFormat="1" ht="12.75">
      <c r="A250" s="134"/>
      <c r="C250" s="22"/>
      <c r="D250" s="22"/>
      <c r="E250" s="22"/>
      <c r="F250" s="22"/>
      <c r="G250" s="22"/>
      <c r="H250" s="22"/>
      <c r="I250" s="22"/>
      <c r="J250" s="22"/>
      <c r="K250" s="22"/>
      <c r="L250" s="8"/>
      <c r="M250" s="7"/>
      <c r="N250" s="213"/>
    </row>
    <row r="251" spans="1:14" s="23" customFormat="1" ht="12.75">
      <c r="A251" s="134"/>
      <c r="C251" s="22"/>
      <c r="D251" s="22"/>
      <c r="E251" s="22"/>
      <c r="F251" s="22"/>
      <c r="G251" s="22"/>
      <c r="H251" s="22"/>
      <c r="I251" s="22"/>
      <c r="J251" s="22"/>
      <c r="K251" s="22"/>
      <c r="L251" s="8"/>
      <c r="M251" s="7"/>
      <c r="N251" s="213"/>
    </row>
    <row r="252" spans="1:14" s="23" customFormat="1" ht="12.75">
      <c r="A252" s="134"/>
      <c r="C252" s="22"/>
      <c r="D252" s="22"/>
      <c r="E252" s="22"/>
      <c r="F252" s="22"/>
      <c r="G252" s="22"/>
      <c r="H252" s="22"/>
      <c r="I252" s="22"/>
      <c r="J252" s="22"/>
      <c r="K252" s="22"/>
      <c r="L252" s="8"/>
      <c r="M252" s="7"/>
      <c r="N252" s="213"/>
    </row>
    <row r="253" spans="1:14" s="23" customFormat="1" ht="12.75">
      <c r="A253" s="134"/>
      <c r="C253" s="22"/>
      <c r="D253" s="22"/>
      <c r="E253" s="22"/>
      <c r="F253" s="22"/>
      <c r="G253" s="22"/>
      <c r="H253" s="22"/>
      <c r="I253" s="22"/>
      <c r="J253" s="22"/>
      <c r="K253" s="22"/>
      <c r="L253" s="8"/>
      <c r="M253" s="7"/>
      <c r="N253" s="213"/>
    </row>
    <row r="254" spans="1:14" s="23" customFormat="1" ht="12.75">
      <c r="A254" s="134"/>
      <c r="C254" s="22"/>
      <c r="D254" s="22"/>
      <c r="E254" s="22"/>
      <c r="F254" s="22"/>
      <c r="G254" s="22"/>
      <c r="H254" s="22"/>
      <c r="I254" s="22"/>
      <c r="J254" s="22"/>
      <c r="K254" s="22"/>
      <c r="L254" s="8"/>
      <c r="M254" s="7"/>
      <c r="N254" s="213"/>
    </row>
    <row r="255" spans="1:14" s="23" customFormat="1" ht="12.75">
      <c r="A255" s="134"/>
      <c r="C255" s="22"/>
      <c r="D255" s="22"/>
      <c r="E255" s="22"/>
      <c r="F255" s="22"/>
      <c r="G255" s="22"/>
      <c r="H255" s="22"/>
      <c r="I255" s="22"/>
      <c r="J255" s="22"/>
      <c r="K255" s="22"/>
      <c r="L255" s="8"/>
      <c r="M255" s="7"/>
      <c r="N255" s="213"/>
    </row>
    <row r="256" spans="1:14" s="23" customFormat="1" ht="12.75">
      <c r="A256" s="134"/>
      <c r="C256" s="22"/>
      <c r="D256" s="22"/>
      <c r="E256" s="22"/>
      <c r="F256" s="22"/>
      <c r="G256" s="22"/>
      <c r="H256" s="22"/>
      <c r="I256" s="22"/>
      <c r="J256" s="22"/>
      <c r="K256" s="22"/>
      <c r="L256" s="8"/>
      <c r="M256" s="7"/>
      <c r="N256" s="213"/>
    </row>
    <row r="257" spans="1:14" s="23" customFormat="1" ht="12.75">
      <c r="A257" s="134"/>
      <c r="C257" s="22"/>
      <c r="D257" s="22"/>
      <c r="E257" s="22"/>
      <c r="F257" s="22"/>
      <c r="G257" s="22"/>
      <c r="H257" s="22"/>
      <c r="I257" s="22"/>
      <c r="J257" s="22"/>
      <c r="K257" s="22"/>
      <c r="L257" s="8"/>
      <c r="M257" s="7"/>
      <c r="N257" s="213"/>
    </row>
    <row r="258" spans="1:14" s="23" customFormat="1" ht="12.75">
      <c r="A258" s="134"/>
      <c r="C258" s="22"/>
      <c r="D258" s="22"/>
      <c r="E258" s="22"/>
      <c r="F258" s="22"/>
      <c r="G258" s="22"/>
      <c r="H258" s="22"/>
      <c r="I258" s="22"/>
      <c r="J258" s="22"/>
      <c r="K258" s="22"/>
      <c r="L258" s="8"/>
      <c r="M258" s="7"/>
      <c r="N258" s="213"/>
    </row>
    <row r="259" spans="1:14" s="23" customFormat="1" ht="12.75">
      <c r="A259" s="134"/>
      <c r="C259" s="22"/>
      <c r="D259" s="22"/>
      <c r="E259" s="22"/>
      <c r="F259" s="22"/>
      <c r="G259" s="22"/>
      <c r="H259" s="22"/>
      <c r="I259" s="22"/>
      <c r="J259" s="22"/>
      <c r="K259" s="22"/>
      <c r="L259" s="8"/>
      <c r="M259" s="7"/>
      <c r="N259" s="213"/>
    </row>
    <row r="260" spans="1:14" s="23" customFormat="1" ht="12.75">
      <c r="A260" s="134"/>
      <c r="C260" s="22"/>
      <c r="D260" s="22"/>
      <c r="E260" s="22"/>
      <c r="F260" s="22"/>
      <c r="G260" s="22"/>
      <c r="H260" s="22"/>
      <c r="I260" s="22"/>
      <c r="J260" s="22"/>
      <c r="K260" s="22"/>
      <c r="L260" s="8"/>
      <c r="M260" s="7"/>
      <c r="N260" s="213"/>
    </row>
    <row r="261" spans="1:14" s="23" customFormat="1" ht="12.75">
      <c r="A261" s="134"/>
      <c r="C261" s="22"/>
      <c r="D261" s="22"/>
      <c r="E261" s="22"/>
      <c r="F261" s="22"/>
      <c r="G261" s="22"/>
      <c r="H261" s="22"/>
      <c r="I261" s="22"/>
      <c r="J261" s="22"/>
      <c r="K261" s="22"/>
      <c r="L261" s="8"/>
      <c r="M261" s="7"/>
      <c r="N261" s="213"/>
    </row>
    <row r="262" spans="1:14" s="23" customFormat="1" ht="12.75">
      <c r="A262" s="134"/>
      <c r="C262" s="22"/>
      <c r="D262" s="22"/>
      <c r="E262" s="22"/>
      <c r="F262" s="22"/>
      <c r="G262" s="22"/>
      <c r="H262" s="22"/>
      <c r="I262" s="22"/>
      <c r="J262" s="22"/>
      <c r="K262" s="22"/>
      <c r="L262" s="8"/>
      <c r="M262" s="7"/>
      <c r="N262" s="213"/>
    </row>
    <row r="263" spans="1:14" s="23" customFormat="1" ht="12.75">
      <c r="A263" s="134"/>
      <c r="C263" s="22"/>
      <c r="D263" s="22"/>
      <c r="E263" s="22"/>
      <c r="F263" s="22"/>
      <c r="G263" s="22"/>
      <c r="H263" s="22"/>
      <c r="I263" s="22"/>
      <c r="J263" s="22"/>
      <c r="K263" s="22"/>
      <c r="L263" s="8"/>
      <c r="M263" s="7"/>
      <c r="N263" s="213"/>
    </row>
    <row r="264" spans="1:14" s="23" customFormat="1" ht="12.75">
      <c r="A264" s="134"/>
      <c r="C264" s="22"/>
      <c r="D264" s="22"/>
      <c r="E264" s="22"/>
      <c r="F264" s="22"/>
      <c r="G264" s="22"/>
      <c r="H264" s="22"/>
      <c r="I264" s="22"/>
      <c r="J264" s="22"/>
      <c r="K264" s="22"/>
      <c r="L264" s="8"/>
      <c r="M264" s="7"/>
      <c r="N264" s="213"/>
    </row>
    <row r="265" spans="1:14" s="23" customFormat="1" ht="12.75">
      <c r="A265" s="134"/>
      <c r="C265" s="22"/>
      <c r="D265" s="22"/>
      <c r="E265" s="22"/>
      <c r="F265" s="22"/>
      <c r="G265" s="22"/>
      <c r="H265" s="22"/>
      <c r="I265" s="22"/>
      <c r="J265" s="22"/>
      <c r="K265" s="22"/>
      <c r="L265" s="8"/>
      <c r="M265" s="7"/>
      <c r="N265" s="213"/>
    </row>
    <row r="266" spans="1:14" s="23" customFormat="1" ht="12.75">
      <c r="A266" s="134"/>
      <c r="C266" s="22"/>
      <c r="D266" s="22"/>
      <c r="E266" s="22"/>
      <c r="F266" s="22"/>
      <c r="G266" s="22"/>
      <c r="H266" s="22"/>
      <c r="I266" s="22"/>
      <c r="J266" s="22"/>
      <c r="K266" s="22"/>
      <c r="L266" s="8"/>
      <c r="M266" s="7"/>
      <c r="N266" s="213"/>
    </row>
    <row r="267" spans="1:14" s="23" customFormat="1" ht="12.75">
      <c r="A267" s="134"/>
      <c r="C267" s="22"/>
      <c r="D267" s="22"/>
      <c r="E267" s="22"/>
      <c r="F267" s="22"/>
      <c r="G267" s="22"/>
      <c r="H267" s="22"/>
      <c r="I267" s="22"/>
      <c r="J267" s="22"/>
      <c r="K267" s="22"/>
      <c r="L267" s="8"/>
      <c r="M267" s="7"/>
      <c r="N267" s="213"/>
    </row>
    <row r="268" spans="1:14" s="23" customFormat="1" ht="12.75">
      <c r="A268" s="134"/>
      <c r="C268" s="22"/>
      <c r="D268" s="22"/>
      <c r="E268" s="22"/>
      <c r="F268" s="22"/>
      <c r="G268" s="22"/>
      <c r="H268" s="22"/>
      <c r="I268" s="22"/>
      <c r="J268" s="22"/>
      <c r="K268" s="22"/>
      <c r="L268" s="8"/>
      <c r="M268" s="7"/>
      <c r="N268" s="213"/>
    </row>
    <row r="269" spans="1:14" s="23" customFormat="1" ht="12.75">
      <c r="A269" s="134"/>
      <c r="C269" s="22"/>
      <c r="D269" s="22"/>
      <c r="E269" s="22"/>
      <c r="F269" s="22"/>
      <c r="G269" s="22"/>
      <c r="H269" s="22"/>
      <c r="I269" s="22"/>
      <c r="J269" s="22"/>
      <c r="K269" s="22"/>
      <c r="L269" s="8"/>
      <c r="M269" s="7"/>
      <c r="N269" s="213"/>
    </row>
    <row r="270" spans="1:14" s="23" customFormat="1" ht="12.75">
      <c r="A270" s="134"/>
      <c r="C270" s="22"/>
      <c r="D270" s="22"/>
      <c r="E270" s="22"/>
      <c r="F270" s="22"/>
      <c r="G270" s="22"/>
      <c r="H270" s="22"/>
      <c r="I270" s="22"/>
      <c r="J270" s="22"/>
      <c r="K270" s="22"/>
      <c r="L270" s="8"/>
      <c r="M270" s="7"/>
      <c r="N270" s="213"/>
    </row>
    <row r="271" spans="1:14" s="23" customFormat="1" ht="12.75">
      <c r="A271" s="134"/>
      <c r="C271" s="22"/>
      <c r="D271" s="22"/>
      <c r="E271" s="22"/>
      <c r="F271" s="22"/>
      <c r="G271" s="22"/>
      <c r="H271" s="22"/>
      <c r="I271" s="22"/>
      <c r="J271" s="22"/>
      <c r="K271" s="22"/>
      <c r="L271" s="8"/>
      <c r="M271" s="7"/>
      <c r="N271" s="213"/>
    </row>
    <row r="272" spans="1:14" s="23" customFormat="1" ht="12.75">
      <c r="A272" s="134"/>
      <c r="C272" s="22"/>
      <c r="D272" s="22"/>
      <c r="E272" s="22"/>
      <c r="F272" s="22"/>
      <c r="G272" s="22"/>
      <c r="H272" s="22"/>
      <c r="I272" s="22"/>
      <c r="J272" s="22"/>
      <c r="K272" s="22"/>
      <c r="L272" s="8"/>
      <c r="M272" s="7"/>
      <c r="N272" s="213"/>
    </row>
    <row r="273" spans="1:14" s="23" customFormat="1" ht="12.75">
      <c r="A273" s="134"/>
      <c r="C273" s="22"/>
      <c r="D273" s="22"/>
      <c r="E273" s="22"/>
      <c r="F273" s="22"/>
      <c r="G273" s="22"/>
      <c r="H273" s="22"/>
      <c r="I273" s="22"/>
      <c r="J273" s="22"/>
      <c r="K273" s="22"/>
      <c r="L273" s="8"/>
      <c r="M273" s="7"/>
      <c r="N273" s="213"/>
    </row>
    <row r="274" spans="1:14" s="23" customFormat="1" ht="12.75">
      <c r="A274" s="134"/>
      <c r="C274" s="22"/>
      <c r="D274" s="22"/>
      <c r="E274" s="22"/>
      <c r="F274" s="22"/>
      <c r="G274" s="22"/>
      <c r="H274" s="22"/>
      <c r="I274" s="22"/>
      <c r="J274" s="22"/>
      <c r="K274" s="22"/>
      <c r="L274" s="8"/>
      <c r="M274" s="7"/>
      <c r="N274" s="213"/>
    </row>
    <row r="275" spans="1:14" s="23" customFormat="1" ht="12.75">
      <c r="A275" s="134"/>
      <c r="C275" s="22"/>
      <c r="D275" s="22"/>
      <c r="E275" s="22"/>
      <c r="F275" s="22"/>
      <c r="G275" s="22"/>
      <c r="H275" s="22"/>
      <c r="I275" s="22"/>
      <c r="J275" s="22"/>
      <c r="K275" s="22"/>
      <c r="L275" s="8"/>
      <c r="M275" s="7"/>
      <c r="N275" s="213"/>
    </row>
    <row r="276" spans="1:14" s="23" customFormat="1" ht="12.75">
      <c r="A276" s="134"/>
      <c r="C276" s="22"/>
      <c r="D276" s="22"/>
      <c r="E276" s="22"/>
      <c r="F276" s="22"/>
      <c r="G276" s="22"/>
      <c r="H276" s="22"/>
      <c r="I276" s="22"/>
      <c r="J276" s="22"/>
      <c r="K276" s="22"/>
      <c r="L276" s="8"/>
      <c r="M276" s="7"/>
      <c r="N276" s="213"/>
    </row>
    <row r="277" spans="1:14" s="23" customFormat="1" ht="12.75">
      <c r="A277" s="134"/>
      <c r="C277" s="22"/>
      <c r="D277" s="22"/>
      <c r="E277" s="22"/>
      <c r="F277" s="22"/>
      <c r="G277" s="22"/>
      <c r="H277" s="22"/>
      <c r="I277" s="22"/>
      <c r="J277" s="22"/>
      <c r="K277" s="22"/>
      <c r="L277" s="8"/>
      <c r="M277" s="7"/>
      <c r="N277" s="213"/>
    </row>
    <row r="278" spans="1:14" s="23" customFormat="1" ht="12.75">
      <c r="A278" s="134"/>
      <c r="C278" s="22"/>
      <c r="D278" s="22"/>
      <c r="E278" s="22"/>
      <c r="F278" s="22"/>
      <c r="G278" s="22"/>
      <c r="H278" s="22"/>
      <c r="I278" s="22"/>
      <c r="J278" s="22"/>
      <c r="K278" s="22"/>
      <c r="L278" s="8"/>
      <c r="M278" s="7"/>
      <c r="N278" s="213"/>
    </row>
    <row r="279" spans="1:14" s="23" customFormat="1" ht="12.75">
      <c r="A279" s="134"/>
      <c r="C279" s="22"/>
      <c r="D279" s="22"/>
      <c r="E279" s="22"/>
      <c r="F279" s="22"/>
      <c r="G279" s="22"/>
      <c r="H279" s="22"/>
      <c r="I279" s="22"/>
      <c r="J279" s="22"/>
      <c r="K279" s="22"/>
      <c r="L279" s="8"/>
      <c r="M279" s="7"/>
      <c r="N279" s="213"/>
    </row>
    <row r="280" spans="1:14" s="23" customFormat="1" ht="12.75">
      <c r="A280" s="134"/>
      <c r="C280" s="22"/>
      <c r="D280" s="22"/>
      <c r="E280" s="22"/>
      <c r="F280" s="22"/>
      <c r="G280" s="22"/>
      <c r="H280" s="22"/>
      <c r="I280" s="22"/>
      <c r="J280" s="22"/>
      <c r="K280" s="22"/>
      <c r="L280" s="8"/>
      <c r="M280" s="7"/>
      <c r="N280" s="213"/>
    </row>
    <row r="281" spans="1:14" s="23" customFormat="1" ht="12.75">
      <c r="A281" s="134"/>
      <c r="C281" s="22"/>
      <c r="D281" s="22"/>
      <c r="E281" s="22"/>
      <c r="F281" s="22"/>
      <c r="G281" s="22"/>
      <c r="H281" s="22"/>
      <c r="I281" s="22"/>
      <c r="J281" s="22"/>
      <c r="K281" s="22"/>
      <c r="L281" s="8"/>
      <c r="M281" s="7"/>
      <c r="N281" s="213"/>
    </row>
    <row r="282" spans="1:14" s="23" customFormat="1" ht="12.75">
      <c r="A282" s="134"/>
      <c r="C282" s="22"/>
      <c r="D282" s="22"/>
      <c r="E282" s="22"/>
      <c r="F282" s="22"/>
      <c r="G282" s="22"/>
      <c r="H282" s="22"/>
      <c r="I282" s="22"/>
      <c r="J282" s="22"/>
      <c r="K282" s="22"/>
      <c r="L282" s="8"/>
      <c r="M282" s="7"/>
      <c r="N282" s="213"/>
    </row>
    <row r="283" spans="1:14" s="23" customFormat="1" ht="12.75">
      <c r="A283" s="134"/>
      <c r="C283" s="22"/>
      <c r="D283" s="22"/>
      <c r="E283" s="22"/>
      <c r="F283" s="22"/>
      <c r="G283" s="22"/>
      <c r="H283" s="22"/>
      <c r="I283" s="22"/>
      <c r="J283" s="22"/>
      <c r="K283" s="22"/>
      <c r="L283" s="8"/>
      <c r="M283" s="7"/>
      <c r="N283" s="213"/>
    </row>
    <row r="284" spans="1:14" s="23" customFormat="1" ht="12.75">
      <c r="A284" s="134"/>
      <c r="C284" s="22"/>
      <c r="D284" s="22"/>
      <c r="E284" s="22"/>
      <c r="F284" s="22"/>
      <c r="G284" s="22"/>
      <c r="H284" s="22"/>
      <c r="I284" s="22"/>
      <c r="J284" s="22"/>
      <c r="K284" s="22"/>
      <c r="L284" s="8"/>
      <c r="M284" s="7"/>
      <c r="N284" s="213"/>
    </row>
    <row r="285" spans="1:14" s="23" customFormat="1" ht="12.75">
      <c r="A285" s="134"/>
      <c r="C285" s="22"/>
      <c r="D285" s="22"/>
      <c r="E285" s="22"/>
      <c r="F285" s="22"/>
      <c r="G285" s="22"/>
      <c r="H285" s="22"/>
      <c r="I285" s="22"/>
      <c r="J285" s="22"/>
      <c r="K285" s="22"/>
      <c r="L285" s="8"/>
      <c r="M285" s="7"/>
      <c r="N285" s="213"/>
    </row>
    <row r="286" spans="1:14" s="23" customFormat="1" ht="12.75">
      <c r="A286" s="134"/>
      <c r="C286" s="22"/>
      <c r="D286" s="22"/>
      <c r="E286" s="22"/>
      <c r="F286" s="22"/>
      <c r="G286" s="22"/>
      <c r="H286" s="22"/>
      <c r="I286" s="22"/>
      <c r="J286" s="22"/>
      <c r="K286" s="22"/>
      <c r="L286" s="8"/>
      <c r="M286" s="7"/>
      <c r="N286" s="213"/>
    </row>
    <row r="287" spans="1:14" s="23" customFormat="1" ht="12.75">
      <c r="A287" s="134"/>
      <c r="C287" s="22"/>
      <c r="D287" s="22"/>
      <c r="E287" s="22"/>
      <c r="F287" s="22"/>
      <c r="G287" s="22"/>
      <c r="H287" s="22"/>
      <c r="I287" s="22"/>
      <c r="J287" s="22"/>
      <c r="K287" s="22"/>
      <c r="L287" s="8"/>
      <c r="M287" s="7"/>
      <c r="N287" s="213"/>
    </row>
    <row r="288" spans="1:14" s="23" customFormat="1" ht="12.75">
      <c r="A288" s="134"/>
      <c r="C288" s="22"/>
      <c r="D288" s="22"/>
      <c r="E288" s="22"/>
      <c r="F288" s="22"/>
      <c r="G288" s="22"/>
      <c r="H288" s="22"/>
      <c r="I288" s="22"/>
      <c r="J288" s="22"/>
      <c r="K288" s="22"/>
      <c r="L288" s="8"/>
      <c r="M288" s="7"/>
      <c r="N288" s="213"/>
    </row>
    <row r="289" spans="1:14" s="23" customFormat="1" ht="12.75">
      <c r="A289" s="134"/>
      <c r="C289" s="22"/>
      <c r="D289" s="22"/>
      <c r="E289" s="22"/>
      <c r="F289" s="22"/>
      <c r="G289" s="22"/>
      <c r="H289" s="22"/>
      <c r="I289" s="22"/>
      <c r="J289" s="22"/>
      <c r="K289" s="22"/>
      <c r="L289" s="8"/>
      <c r="M289" s="7"/>
      <c r="N289" s="213"/>
    </row>
    <row r="290" spans="1:14" s="23" customFormat="1" ht="12.75">
      <c r="A290" s="134"/>
      <c r="C290" s="22"/>
      <c r="D290" s="22"/>
      <c r="E290" s="22"/>
      <c r="F290" s="22"/>
      <c r="G290" s="22"/>
      <c r="H290" s="22"/>
      <c r="I290" s="22"/>
      <c r="J290" s="22"/>
      <c r="K290" s="22"/>
      <c r="L290" s="8"/>
      <c r="M290" s="7"/>
      <c r="N290" s="213"/>
    </row>
    <row r="291" spans="1:14" s="23" customFormat="1" ht="12.75">
      <c r="A291" s="134"/>
      <c r="C291" s="22"/>
      <c r="D291" s="22"/>
      <c r="E291" s="22"/>
      <c r="F291" s="22"/>
      <c r="G291" s="22"/>
      <c r="H291" s="22"/>
      <c r="I291" s="22"/>
      <c r="J291" s="22"/>
      <c r="K291" s="22"/>
      <c r="L291" s="8"/>
      <c r="M291" s="7"/>
      <c r="N291" s="213"/>
    </row>
    <row r="292" spans="1:14" s="23" customFormat="1" ht="12.75">
      <c r="A292" s="134"/>
      <c r="C292" s="22"/>
      <c r="D292" s="22"/>
      <c r="E292" s="22"/>
      <c r="F292" s="22"/>
      <c r="G292" s="22"/>
      <c r="H292" s="22"/>
      <c r="I292" s="22"/>
      <c r="J292" s="22"/>
      <c r="K292" s="22"/>
      <c r="L292" s="8"/>
      <c r="M292" s="7"/>
      <c r="N292" s="213"/>
    </row>
    <row r="293" spans="1:14" s="23" customFormat="1" ht="12.75">
      <c r="A293" s="134"/>
      <c r="C293" s="22"/>
      <c r="D293" s="22"/>
      <c r="E293" s="22"/>
      <c r="F293" s="22"/>
      <c r="G293" s="22"/>
      <c r="H293" s="22"/>
      <c r="I293" s="22"/>
      <c r="J293" s="22"/>
      <c r="K293" s="22"/>
      <c r="L293" s="8"/>
      <c r="M293" s="7"/>
      <c r="N293" s="213"/>
    </row>
    <row r="294" spans="1:14" s="23" customFormat="1" ht="12.75">
      <c r="A294" s="134"/>
      <c r="C294" s="22"/>
      <c r="D294" s="22"/>
      <c r="E294" s="22"/>
      <c r="F294" s="22"/>
      <c r="G294" s="22"/>
      <c r="H294" s="22"/>
      <c r="I294" s="22"/>
      <c r="J294" s="22"/>
      <c r="K294" s="22"/>
      <c r="L294" s="8"/>
      <c r="M294" s="7"/>
      <c r="N294" s="213"/>
    </row>
    <row r="295" spans="1:14" s="23" customFormat="1" ht="12.75">
      <c r="A295" s="134"/>
      <c r="C295" s="22"/>
      <c r="D295" s="22"/>
      <c r="E295" s="22"/>
      <c r="F295" s="22"/>
      <c r="G295" s="22"/>
      <c r="H295" s="22"/>
      <c r="I295" s="22"/>
      <c r="J295" s="22"/>
      <c r="K295" s="22"/>
      <c r="L295" s="8"/>
      <c r="M295" s="7"/>
      <c r="N295" s="213"/>
    </row>
    <row r="296" spans="1:14" s="23" customFormat="1" ht="12.75">
      <c r="A296" s="134"/>
      <c r="C296" s="22"/>
      <c r="D296" s="22"/>
      <c r="E296" s="22"/>
      <c r="F296" s="22"/>
      <c r="G296" s="22"/>
      <c r="H296" s="22"/>
      <c r="I296" s="22"/>
      <c r="J296" s="22"/>
      <c r="K296" s="22"/>
      <c r="L296" s="8"/>
      <c r="M296" s="7"/>
      <c r="N296" s="213"/>
    </row>
    <row r="297" spans="1:14" s="23" customFormat="1" ht="12.75">
      <c r="A297" s="134"/>
      <c r="C297" s="22"/>
      <c r="D297" s="22"/>
      <c r="E297" s="22"/>
      <c r="F297" s="22"/>
      <c r="G297" s="22"/>
      <c r="H297" s="22"/>
      <c r="I297" s="22"/>
      <c r="J297" s="22"/>
      <c r="K297" s="22"/>
      <c r="L297" s="8"/>
      <c r="M297" s="7"/>
      <c r="N297" s="213"/>
    </row>
    <row r="298" spans="1:14" s="23" customFormat="1" ht="12.75">
      <c r="A298" s="134"/>
      <c r="C298" s="22"/>
      <c r="D298" s="22"/>
      <c r="E298" s="22"/>
      <c r="F298" s="22"/>
      <c r="G298" s="22"/>
      <c r="H298" s="22"/>
      <c r="I298" s="22"/>
      <c r="J298" s="22"/>
      <c r="K298" s="22"/>
      <c r="L298" s="8"/>
      <c r="M298" s="7"/>
      <c r="N298" s="213"/>
    </row>
    <row r="299" spans="1:14" s="23" customFormat="1" ht="12.75">
      <c r="A299" s="134"/>
      <c r="C299" s="22"/>
      <c r="D299" s="22"/>
      <c r="E299" s="22"/>
      <c r="F299" s="22"/>
      <c r="G299" s="22"/>
      <c r="H299" s="22"/>
      <c r="I299" s="22"/>
      <c r="J299" s="22"/>
      <c r="K299" s="22"/>
      <c r="L299" s="8"/>
      <c r="M299" s="7"/>
      <c r="N299" s="213"/>
    </row>
    <row r="300" spans="1:14" s="23" customFormat="1" ht="12.75">
      <c r="A300" s="134"/>
      <c r="C300" s="22"/>
      <c r="D300" s="22"/>
      <c r="E300" s="22"/>
      <c r="F300" s="22"/>
      <c r="G300" s="22"/>
      <c r="H300" s="22"/>
      <c r="I300" s="22"/>
      <c r="J300" s="22"/>
      <c r="K300" s="22"/>
      <c r="L300" s="8"/>
      <c r="M300" s="7"/>
      <c r="N300" s="213"/>
    </row>
    <row r="301" spans="1:14" s="23" customFormat="1" ht="12.75">
      <c r="A301" s="134"/>
      <c r="C301" s="22"/>
      <c r="D301" s="22"/>
      <c r="E301" s="22"/>
      <c r="F301" s="22"/>
      <c r="G301" s="22"/>
      <c r="H301" s="22"/>
      <c r="I301" s="22"/>
      <c r="J301" s="22"/>
      <c r="K301" s="22"/>
      <c r="L301" s="8"/>
      <c r="M301" s="7"/>
      <c r="N301" s="213"/>
    </row>
    <row r="302" spans="1:14" s="23" customFormat="1" ht="12.75">
      <c r="A302" s="134"/>
      <c r="C302" s="22"/>
      <c r="D302" s="22"/>
      <c r="E302" s="22"/>
      <c r="F302" s="22"/>
      <c r="G302" s="22"/>
      <c r="H302" s="22"/>
      <c r="I302" s="22"/>
      <c r="J302" s="22"/>
      <c r="K302" s="22"/>
      <c r="L302" s="8"/>
      <c r="M302" s="7"/>
      <c r="N302" s="213"/>
    </row>
    <row r="303" spans="1:14" s="23" customFormat="1" ht="12.75">
      <c r="A303" s="134"/>
      <c r="C303" s="22"/>
      <c r="D303" s="22"/>
      <c r="E303" s="22"/>
      <c r="F303" s="22"/>
      <c r="G303" s="22"/>
      <c r="H303" s="22"/>
      <c r="I303" s="22"/>
      <c r="J303" s="22"/>
      <c r="K303" s="22"/>
      <c r="L303" s="8"/>
      <c r="M303" s="7"/>
      <c r="N303" s="213"/>
    </row>
    <row r="304" spans="1:14" s="23" customFormat="1" ht="12.75">
      <c r="A304" s="134"/>
      <c r="C304" s="22"/>
      <c r="D304" s="22"/>
      <c r="E304" s="22"/>
      <c r="F304" s="22"/>
      <c r="G304" s="22"/>
      <c r="H304" s="22"/>
      <c r="I304" s="22"/>
      <c r="J304" s="22"/>
      <c r="K304" s="22"/>
      <c r="L304" s="8"/>
      <c r="M304" s="7"/>
      <c r="N304" s="213"/>
    </row>
    <row r="305" spans="1:14" s="23" customFormat="1" ht="12.75">
      <c r="A305" s="134"/>
      <c r="C305" s="22"/>
      <c r="D305" s="22"/>
      <c r="E305" s="22"/>
      <c r="F305" s="22"/>
      <c r="G305" s="22"/>
      <c r="H305" s="22"/>
      <c r="I305" s="22"/>
      <c r="J305" s="22"/>
      <c r="K305" s="22"/>
      <c r="L305" s="8"/>
      <c r="M305" s="7"/>
      <c r="N305" s="213"/>
    </row>
    <row r="306" spans="1:14" s="23" customFormat="1" ht="12.75">
      <c r="A306" s="134"/>
      <c r="C306" s="22"/>
      <c r="D306" s="22"/>
      <c r="E306" s="22"/>
      <c r="F306" s="22"/>
      <c r="G306" s="22"/>
      <c r="H306" s="22"/>
      <c r="I306" s="22"/>
      <c r="J306" s="22"/>
      <c r="K306" s="22"/>
      <c r="L306" s="8"/>
      <c r="M306" s="7"/>
      <c r="N306" s="213"/>
    </row>
    <row r="307" spans="1:14" s="23" customFormat="1" ht="12.75">
      <c r="A307" s="134"/>
      <c r="C307" s="22"/>
      <c r="D307" s="22"/>
      <c r="E307" s="22"/>
      <c r="F307" s="22"/>
      <c r="G307" s="22"/>
      <c r="H307" s="22"/>
      <c r="I307" s="22"/>
      <c r="J307" s="22"/>
      <c r="K307" s="22"/>
      <c r="L307" s="8"/>
      <c r="M307" s="7"/>
      <c r="N307" s="213"/>
    </row>
    <row r="308" spans="1:14" s="23" customFormat="1" ht="12.75">
      <c r="A308" s="134"/>
      <c r="C308" s="22"/>
      <c r="D308" s="22"/>
      <c r="E308" s="22"/>
      <c r="F308" s="22"/>
      <c r="G308" s="22"/>
      <c r="H308" s="22"/>
      <c r="I308" s="22"/>
      <c r="J308" s="22"/>
      <c r="K308" s="22"/>
      <c r="L308" s="8"/>
      <c r="M308" s="7"/>
      <c r="N308" s="213"/>
    </row>
    <row r="309" spans="1:14" s="23" customFormat="1" ht="12.75">
      <c r="A309" s="134"/>
      <c r="C309" s="22"/>
      <c r="D309" s="22"/>
      <c r="E309" s="22"/>
      <c r="F309" s="22"/>
      <c r="G309" s="22"/>
      <c r="H309" s="22"/>
      <c r="I309" s="22"/>
      <c r="J309" s="22"/>
      <c r="K309" s="22"/>
      <c r="L309" s="8"/>
      <c r="M309" s="7"/>
      <c r="N309" s="213"/>
    </row>
    <row r="310" spans="1:14" s="23" customFormat="1" ht="12.75">
      <c r="A310" s="134"/>
      <c r="C310" s="22"/>
      <c r="D310" s="22"/>
      <c r="E310" s="22"/>
      <c r="F310" s="22"/>
      <c r="G310" s="22"/>
      <c r="H310" s="22"/>
      <c r="I310" s="22"/>
      <c r="J310" s="22"/>
      <c r="K310" s="22"/>
      <c r="L310" s="8"/>
      <c r="M310" s="7"/>
      <c r="N310" s="213"/>
    </row>
    <row r="311" spans="1:14" s="23" customFormat="1" ht="12.75">
      <c r="A311" s="134"/>
      <c r="C311" s="22"/>
      <c r="D311" s="22"/>
      <c r="E311" s="22"/>
      <c r="F311" s="22"/>
      <c r="G311" s="22"/>
      <c r="H311" s="22"/>
      <c r="I311" s="22"/>
      <c r="J311" s="22"/>
      <c r="K311" s="22"/>
      <c r="L311" s="8"/>
      <c r="M311" s="7"/>
      <c r="N311" s="213"/>
    </row>
    <row r="312" spans="1:14" s="23" customFormat="1" ht="12.75">
      <c r="A312" s="134"/>
      <c r="C312" s="22"/>
      <c r="D312" s="22"/>
      <c r="E312" s="22"/>
      <c r="F312" s="22"/>
      <c r="G312" s="22"/>
      <c r="H312" s="22"/>
      <c r="I312" s="22"/>
      <c r="J312" s="22"/>
      <c r="K312" s="22"/>
      <c r="L312" s="8"/>
      <c r="M312" s="7"/>
      <c r="N312" s="213"/>
    </row>
    <row r="313" spans="1:14" s="23" customFormat="1" ht="12.75">
      <c r="A313" s="134"/>
      <c r="C313" s="22"/>
      <c r="D313" s="22"/>
      <c r="E313" s="22"/>
      <c r="F313" s="22"/>
      <c r="G313" s="22"/>
      <c r="H313" s="22"/>
      <c r="I313" s="22"/>
      <c r="J313" s="22"/>
      <c r="K313" s="22"/>
      <c r="L313" s="8"/>
      <c r="M313" s="7"/>
      <c r="N313" s="213"/>
    </row>
    <row r="314" spans="1:14" s="23" customFormat="1" ht="12.75">
      <c r="A314" s="134"/>
      <c r="C314" s="22"/>
      <c r="D314" s="22"/>
      <c r="E314" s="22"/>
      <c r="F314" s="22"/>
      <c r="G314" s="22"/>
      <c r="H314" s="22"/>
      <c r="I314" s="22"/>
      <c r="J314" s="22"/>
      <c r="K314" s="22"/>
      <c r="L314" s="8"/>
      <c r="M314" s="7"/>
      <c r="N314" s="213"/>
    </row>
    <row r="315" spans="1:14" s="23" customFormat="1" ht="12.75">
      <c r="A315" s="134"/>
      <c r="C315" s="22"/>
      <c r="D315" s="22"/>
      <c r="E315" s="22"/>
      <c r="F315" s="22"/>
      <c r="G315" s="22"/>
      <c r="H315" s="22"/>
      <c r="I315" s="22"/>
      <c r="J315" s="22"/>
      <c r="K315" s="22"/>
      <c r="L315" s="8"/>
      <c r="M315" s="7"/>
      <c r="N315" s="213"/>
    </row>
    <row r="316" spans="1:14" s="23" customFormat="1" ht="12.75">
      <c r="A316" s="134"/>
      <c r="C316" s="22"/>
      <c r="D316" s="22"/>
      <c r="E316" s="22"/>
      <c r="F316" s="22"/>
      <c r="G316" s="22"/>
      <c r="H316" s="22"/>
      <c r="I316" s="22"/>
      <c r="J316" s="22"/>
      <c r="K316" s="22"/>
      <c r="L316" s="8"/>
      <c r="M316" s="7"/>
      <c r="N316" s="213"/>
    </row>
    <row r="317" spans="1:14" s="23" customFormat="1" ht="12.75">
      <c r="A317" s="134"/>
      <c r="C317" s="22"/>
      <c r="D317" s="22"/>
      <c r="E317" s="22"/>
      <c r="F317" s="22"/>
      <c r="G317" s="22"/>
      <c r="H317" s="22"/>
      <c r="I317" s="22"/>
      <c r="J317" s="22"/>
      <c r="K317" s="22"/>
      <c r="L317" s="8"/>
      <c r="M317" s="7"/>
      <c r="N317" s="213"/>
    </row>
    <row r="318" spans="1:14" s="23" customFormat="1" ht="12.75">
      <c r="A318" s="134"/>
      <c r="C318" s="22"/>
      <c r="D318" s="22"/>
      <c r="E318" s="22"/>
      <c r="F318" s="22"/>
      <c r="G318" s="22"/>
      <c r="H318" s="22"/>
      <c r="I318" s="22"/>
      <c r="J318" s="22"/>
      <c r="K318" s="22"/>
      <c r="L318" s="8"/>
      <c r="M318" s="7"/>
      <c r="N318" s="213"/>
    </row>
    <row r="319" spans="1:14" s="23" customFormat="1" ht="12.75">
      <c r="A319" s="134"/>
      <c r="C319" s="22"/>
      <c r="D319" s="22"/>
      <c r="E319" s="22"/>
      <c r="F319" s="22"/>
      <c r="G319" s="22"/>
      <c r="H319" s="22"/>
      <c r="I319" s="22"/>
      <c r="J319" s="22"/>
      <c r="K319" s="22"/>
      <c r="L319" s="8"/>
      <c r="M319" s="7"/>
      <c r="N319" s="213"/>
    </row>
    <row r="320" spans="1:14" s="23" customFormat="1" ht="12.75">
      <c r="A320" s="134"/>
      <c r="C320" s="22"/>
      <c r="D320" s="22"/>
      <c r="E320" s="22"/>
      <c r="F320" s="22"/>
      <c r="G320" s="22"/>
      <c r="H320" s="22"/>
      <c r="I320" s="22"/>
      <c r="J320" s="22"/>
      <c r="K320" s="22"/>
      <c r="L320" s="8"/>
      <c r="M320" s="7"/>
      <c r="N320" s="213"/>
    </row>
    <row r="321" spans="1:14" s="23" customFormat="1" ht="12.75">
      <c r="A321" s="134"/>
      <c r="C321" s="22"/>
      <c r="D321" s="22"/>
      <c r="E321" s="22"/>
      <c r="F321" s="22"/>
      <c r="G321" s="22"/>
      <c r="H321" s="22"/>
      <c r="I321" s="22"/>
      <c r="J321" s="22"/>
      <c r="K321" s="22"/>
      <c r="L321" s="8"/>
      <c r="M321" s="7"/>
      <c r="N321" s="213"/>
    </row>
    <row r="322" spans="1:14" s="23" customFormat="1" ht="12.75">
      <c r="A322" s="134"/>
      <c r="C322" s="22"/>
      <c r="D322" s="22"/>
      <c r="E322" s="22"/>
      <c r="F322" s="22"/>
      <c r="G322" s="22"/>
      <c r="H322" s="22"/>
      <c r="I322" s="22"/>
      <c r="J322" s="22"/>
      <c r="K322" s="22"/>
      <c r="L322" s="8"/>
      <c r="M322" s="7"/>
      <c r="N322" s="213"/>
    </row>
    <row r="323" spans="1:14" s="23" customFormat="1" ht="12.75">
      <c r="A323" s="134"/>
      <c r="C323" s="22"/>
      <c r="D323" s="22"/>
      <c r="E323" s="22"/>
      <c r="F323" s="22"/>
      <c r="G323" s="22"/>
      <c r="H323" s="22"/>
      <c r="I323" s="22"/>
      <c r="J323" s="22"/>
      <c r="K323" s="22"/>
      <c r="L323" s="8"/>
      <c r="M323" s="7"/>
      <c r="N323" s="213"/>
    </row>
    <row r="324" spans="1:14" s="23" customFormat="1" ht="12.75">
      <c r="A324" s="134"/>
      <c r="C324" s="22"/>
      <c r="D324" s="22"/>
      <c r="E324" s="22"/>
      <c r="F324" s="22"/>
      <c r="G324" s="22"/>
      <c r="H324" s="22"/>
      <c r="I324" s="22"/>
      <c r="J324" s="22"/>
      <c r="K324" s="22"/>
      <c r="L324" s="8"/>
      <c r="M324" s="7"/>
      <c r="N324" s="213"/>
    </row>
    <row r="325" spans="1:14" s="23" customFormat="1" ht="12.75">
      <c r="A325" s="134"/>
      <c r="C325" s="22"/>
      <c r="D325" s="22"/>
      <c r="E325" s="22"/>
      <c r="F325" s="22"/>
      <c r="G325" s="22"/>
      <c r="H325" s="22"/>
      <c r="I325" s="22"/>
      <c r="J325" s="22"/>
      <c r="K325" s="22"/>
      <c r="L325" s="8"/>
      <c r="M325" s="7"/>
      <c r="N325" s="213"/>
    </row>
    <row r="326" spans="1:14" s="23" customFormat="1" ht="12.75">
      <c r="A326" s="134"/>
      <c r="C326" s="22"/>
      <c r="D326" s="22"/>
      <c r="E326" s="22"/>
      <c r="F326" s="22"/>
      <c r="G326" s="22"/>
      <c r="H326" s="22"/>
      <c r="I326" s="22"/>
      <c r="J326" s="22"/>
      <c r="K326" s="22"/>
      <c r="L326" s="8"/>
      <c r="M326" s="7"/>
      <c r="N326" s="213"/>
    </row>
    <row r="327" spans="1:14" s="23" customFormat="1" ht="12.75">
      <c r="A327" s="134"/>
      <c r="C327" s="22"/>
      <c r="D327" s="22"/>
      <c r="E327" s="22"/>
      <c r="F327" s="22"/>
      <c r="G327" s="22"/>
      <c r="H327" s="22"/>
      <c r="I327" s="22"/>
      <c r="J327" s="22"/>
      <c r="K327" s="22"/>
      <c r="L327" s="8"/>
      <c r="M327" s="7"/>
      <c r="N327" s="213"/>
    </row>
    <row r="328" spans="1:14" s="23" customFormat="1" ht="12.75">
      <c r="A328" s="134"/>
      <c r="C328" s="22"/>
      <c r="D328" s="22"/>
      <c r="E328" s="22"/>
      <c r="F328" s="22"/>
      <c r="G328" s="22"/>
      <c r="H328" s="22"/>
      <c r="I328" s="22"/>
      <c r="J328" s="22"/>
      <c r="K328" s="22"/>
      <c r="L328" s="8"/>
      <c r="M328" s="7"/>
      <c r="N328" s="213"/>
    </row>
    <row r="329" spans="1:14" s="23" customFormat="1" ht="12.75">
      <c r="A329" s="134"/>
      <c r="C329" s="22"/>
      <c r="D329" s="22"/>
      <c r="E329" s="22"/>
      <c r="F329" s="22"/>
      <c r="G329" s="22"/>
      <c r="H329" s="22"/>
      <c r="I329" s="22"/>
      <c r="J329" s="22"/>
      <c r="K329" s="22"/>
      <c r="L329" s="8"/>
      <c r="M329" s="7"/>
      <c r="N329" s="213"/>
    </row>
    <row r="330" spans="1:14" s="23" customFormat="1" ht="12.75">
      <c r="A330" s="134"/>
      <c r="C330" s="22"/>
      <c r="D330" s="22"/>
      <c r="E330" s="22"/>
      <c r="F330" s="22"/>
      <c r="G330" s="22"/>
      <c r="H330" s="22"/>
      <c r="I330" s="22"/>
      <c r="J330" s="22"/>
      <c r="K330" s="22"/>
      <c r="L330" s="8"/>
      <c r="M330" s="7"/>
      <c r="N330" s="213"/>
    </row>
    <row r="331" spans="1:14" s="23" customFormat="1" ht="12.75">
      <c r="A331" s="134"/>
      <c r="C331" s="22"/>
      <c r="D331" s="22"/>
      <c r="E331" s="22"/>
      <c r="F331" s="22"/>
      <c r="G331" s="22"/>
      <c r="H331" s="22"/>
      <c r="I331" s="22"/>
      <c r="J331" s="22"/>
      <c r="K331" s="22"/>
      <c r="L331" s="8"/>
      <c r="M331" s="7"/>
      <c r="N331" s="213"/>
    </row>
    <row r="332" spans="1:14" s="23" customFormat="1" ht="12.75">
      <c r="A332" s="134"/>
      <c r="C332" s="22"/>
      <c r="D332" s="22"/>
      <c r="E332" s="22"/>
      <c r="F332" s="22"/>
      <c r="G332" s="22"/>
      <c r="H332" s="22"/>
      <c r="I332" s="22"/>
      <c r="J332" s="22"/>
      <c r="K332" s="22"/>
      <c r="L332" s="8"/>
      <c r="M332" s="7"/>
      <c r="N332" s="213"/>
    </row>
    <row r="333" spans="1:14" s="23" customFormat="1" ht="12.75">
      <c r="A333" s="134"/>
      <c r="C333" s="22"/>
      <c r="D333" s="22"/>
      <c r="E333" s="22"/>
      <c r="F333" s="22"/>
      <c r="G333" s="22"/>
      <c r="H333" s="22"/>
      <c r="I333" s="22"/>
      <c r="J333" s="22"/>
      <c r="K333" s="22"/>
      <c r="L333" s="8"/>
      <c r="M333" s="7"/>
      <c r="N333" s="213"/>
    </row>
    <row r="334" spans="1:14" s="23" customFormat="1" ht="12.75">
      <c r="A334" s="134"/>
      <c r="C334" s="22"/>
      <c r="D334" s="22"/>
      <c r="E334" s="22"/>
      <c r="F334" s="22"/>
      <c r="G334" s="22"/>
      <c r="H334" s="22"/>
      <c r="I334" s="22"/>
      <c r="J334" s="22"/>
      <c r="K334" s="22"/>
      <c r="L334" s="8"/>
      <c r="M334" s="7"/>
      <c r="N334" s="213"/>
    </row>
    <row r="335" spans="1:14" s="23" customFormat="1" ht="12.75">
      <c r="A335" s="134"/>
      <c r="C335" s="22"/>
      <c r="D335" s="22"/>
      <c r="E335" s="22"/>
      <c r="F335" s="22"/>
      <c r="G335" s="22"/>
      <c r="H335" s="22"/>
      <c r="I335" s="22"/>
      <c r="J335" s="22"/>
      <c r="K335" s="22"/>
      <c r="L335" s="8"/>
      <c r="M335" s="7"/>
      <c r="N335" s="213"/>
    </row>
    <row r="336" spans="1:14" s="23" customFormat="1" ht="12.75">
      <c r="A336" s="134"/>
      <c r="C336" s="22"/>
      <c r="D336" s="22"/>
      <c r="E336" s="22"/>
      <c r="F336" s="22"/>
      <c r="G336" s="22"/>
      <c r="H336" s="22"/>
      <c r="I336" s="22"/>
      <c r="J336" s="22"/>
      <c r="K336" s="22"/>
      <c r="L336" s="8"/>
      <c r="M336" s="7"/>
      <c r="N336" s="213"/>
    </row>
    <row r="337" spans="1:14" s="23" customFormat="1" ht="12.75">
      <c r="A337" s="134"/>
      <c r="C337" s="22"/>
      <c r="D337" s="22"/>
      <c r="E337" s="22"/>
      <c r="F337" s="22"/>
      <c r="G337" s="22"/>
      <c r="H337" s="22"/>
      <c r="I337" s="22"/>
      <c r="J337" s="22"/>
      <c r="K337" s="22"/>
      <c r="L337" s="8"/>
      <c r="M337" s="7"/>
      <c r="N337" s="213"/>
    </row>
    <row r="338" spans="1:14" s="23" customFormat="1" ht="12.75">
      <c r="A338" s="134"/>
      <c r="C338" s="22"/>
      <c r="D338" s="22"/>
      <c r="E338" s="22"/>
      <c r="F338" s="22"/>
      <c r="G338" s="22"/>
      <c r="H338" s="22"/>
      <c r="I338" s="22"/>
      <c r="J338" s="22"/>
      <c r="K338" s="22"/>
      <c r="L338" s="8"/>
      <c r="M338" s="7"/>
      <c r="N338" s="213"/>
    </row>
    <row r="339" spans="1:14" s="23" customFormat="1" ht="12.75">
      <c r="A339" s="134"/>
      <c r="C339" s="22"/>
      <c r="D339" s="22"/>
      <c r="E339" s="22"/>
      <c r="F339" s="22"/>
      <c r="G339" s="22"/>
      <c r="H339" s="22"/>
      <c r="I339" s="22"/>
      <c r="J339" s="22"/>
      <c r="K339" s="22"/>
      <c r="L339" s="8"/>
      <c r="M339" s="7"/>
      <c r="N339" s="213"/>
    </row>
    <row r="340" spans="1:14" s="23" customFormat="1" ht="12.75">
      <c r="A340" s="134"/>
      <c r="C340" s="22"/>
      <c r="D340" s="22"/>
      <c r="E340" s="22"/>
      <c r="F340" s="22"/>
      <c r="G340" s="22"/>
      <c r="H340" s="22"/>
      <c r="I340" s="22"/>
      <c r="J340" s="22"/>
      <c r="K340" s="22"/>
      <c r="L340" s="8"/>
      <c r="M340" s="7"/>
      <c r="N340" s="213"/>
    </row>
    <row r="341" spans="1:14" s="23" customFormat="1" ht="12.75">
      <c r="A341" s="134"/>
      <c r="C341" s="22"/>
      <c r="D341" s="22"/>
      <c r="E341" s="22"/>
      <c r="F341" s="22"/>
      <c r="G341" s="22"/>
      <c r="H341" s="22"/>
      <c r="I341" s="22"/>
      <c r="J341" s="22"/>
      <c r="K341" s="22"/>
      <c r="L341" s="8"/>
      <c r="M341" s="7"/>
      <c r="N341" s="213"/>
    </row>
    <row r="342" spans="1:14" s="23" customFormat="1" ht="12.75">
      <c r="A342" s="134"/>
      <c r="C342" s="22"/>
      <c r="D342" s="22"/>
      <c r="E342" s="22"/>
      <c r="F342" s="22"/>
      <c r="G342" s="22"/>
      <c r="H342" s="22"/>
      <c r="I342" s="22"/>
      <c r="J342" s="22"/>
      <c r="K342" s="22"/>
      <c r="L342" s="8"/>
      <c r="M342" s="7"/>
      <c r="N342" s="213"/>
    </row>
    <row r="343" spans="1:14" s="23" customFormat="1" ht="12.75">
      <c r="A343" s="134"/>
      <c r="C343" s="22"/>
      <c r="D343" s="22"/>
      <c r="E343" s="22"/>
      <c r="F343" s="22"/>
      <c r="G343" s="22"/>
      <c r="H343" s="22"/>
      <c r="I343" s="22"/>
      <c r="J343" s="22"/>
      <c r="K343" s="22"/>
      <c r="L343" s="8"/>
      <c r="M343" s="7"/>
      <c r="N343" s="213"/>
    </row>
    <row r="344" spans="1:14" s="23" customFormat="1" ht="12.75">
      <c r="A344" s="134"/>
      <c r="C344" s="22"/>
      <c r="D344" s="22"/>
      <c r="E344" s="22"/>
      <c r="F344" s="22"/>
      <c r="G344" s="22"/>
      <c r="H344" s="22"/>
      <c r="I344" s="22"/>
      <c r="J344" s="22"/>
      <c r="K344" s="22"/>
      <c r="L344" s="8"/>
      <c r="M344" s="7"/>
      <c r="N344" s="213"/>
    </row>
    <row r="345" spans="1:14" s="23" customFormat="1" ht="12.75">
      <c r="A345" s="134"/>
      <c r="C345" s="22"/>
      <c r="D345" s="22"/>
      <c r="E345" s="22"/>
      <c r="F345" s="22"/>
      <c r="G345" s="22"/>
      <c r="H345" s="22"/>
      <c r="I345" s="22"/>
      <c r="J345" s="22"/>
      <c r="K345" s="22"/>
      <c r="L345" s="8"/>
      <c r="M345" s="7"/>
      <c r="N345" s="213"/>
    </row>
    <row r="346" spans="1:14" s="23" customFormat="1" ht="12.75">
      <c r="A346" s="134"/>
      <c r="C346" s="22"/>
      <c r="D346" s="22"/>
      <c r="E346" s="22"/>
      <c r="F346" s="22"/>
      <c r="G346" s="22"/>
      <c r="H346" s="22"/>
      <c r="I346" s="22"/>
      <c r="J346" s="22"/>
      <c r="K346" s="22"/>
      <c r="L346" s="8"/>
      <c r="M346" s="7"/>
      <c r="N346" s="213"/>
    </row>
    <row r="347" spans="1:14" s="23" customFormat="1" ht="12.75">
      <c r="A347" s="134"/>
      <c r="C347" s="22"/>
      <c r="D347" s="22"/>
      <c r="E347" s="22"/>
      <c r="F347" s="22"/>
      <c r="G347" s="22"/>
      <c r="H347" s="22"/>
      <c r="I347" s="22"/>
      <c r="J347" s="22"/>
      <c r="K347" s="22"/>
      <c r="L347" s="8"/>
      <c r="M347" s="7"/>
      <c r="N347" s="213"/>
    </row>
    <row r="348" spans="1:14" s="23" customFormat="1" ht="12.75">
      <c r="A348" s="134"/>
      <c r="C348" s="22"/>
      <c r="D348" s="22"/>
      <c r="E348" s="22"/>
      <c r="F348" s="22"/>
      <c r="G348" s="22"/>
      <c r="H348" s="22"/>
      <c r="I348" s="22"/>
      <c r="J348" s="22"/>
      <c r="K348" s="22"/>
      <c r="L348" s="8"/>
      <c r="M348" s="7"/>
      <c r="N348" s="213"/>
    </row>
    <row r="349" spans="1:14" s="23" customFormat="1" ht="12.75">
      <c r="A349" s="134"/>
      <c r="C349" s="22"/>
      <c r="D349" s="22"/>
      <c r="E349" s="22"/>
      <c r="F349" s="22"/>
      <c r="G349" s="22"/>
      <c r="H349" s="22"/>
      <c r="I349" s="22"/>
      <c r="J349" s="22"/>
      <c r="K349" s="22"/>
      <c r="L349" s="8"/>
      <c r="M349" s="7"/>
      <c r="N349" s="213"/>
    </row>
    <row r="350" spans="11:15" ht="12.75">
      <c r="K350" s="22"/>
      <c r="L350" s="8">
        <f aca="true" t="shared" si="24" ref="L350:L413">C351+F350</f>
        <v>0</v>
      </c>
      <c r="M350" s="187" t="e">
        <f>#REF!+#REF!</f>
        <v>#REF!</v>
      </c>
      <c r="N350" s="213"/>
      <c r="O350" s="23"/>
    </row>
    <row r="351" spans="11:15" ht="12.75">
      <c r="K351" s="22"/>
      <c r="L351" s="8">
        <f t="shared" si="24"/>
        <v>0</v>
      </c>
      <c r="M351" s="188" t="e">
        <f>#REF!+#REF!</f>
        <v>#REF!</v>
      </c>
      <c r="N351" s="213"/>
      <c r="O351" s="23"/>
    </row>
    <row r="352" spans="11:15" ht="12.75">
      <c r="K352" s="22"/>
      <c r="L352" s="8">
        <f t="shared" si="24"/>
        <v>0</v>
      </c>
      <c r="M352" s="188" t="e">
        <f>#REF!+#REF!</f>
        <v>#REF!</v>
      </c>
      <c r="N352" s="213"/>
      <c r="O352" s="23"/>
    </row>
    <row r="353" spans="11:15" ht="12.75">
      <c r="K353" s="22"/>
      <c r="L353" s="8">
        <f t="shared" si="24"/>
        <v>0</v>
      </c>
      <c r="M353" s="188" t="e">
        <f>#REF!+#REF!</f>
        <v>#REF!</v>
      </c>
      <c r="N353" s="213"/>
      <c r="O353" s="23"/>
    </row>
    <row r="354" spans="11:15" ht="12.75">
      <c r="K354" s="22"/>
      <c r="L354" s="8">
        <f t="shared" si="24"/>
        <v>0</v>
      </c>
      <c r="M354" s="188" t="e">
        <f>#REF!+#REF!</f>
        <v>#REF!</v>
      </c>
      <c r="N354" s="213"/>
      <c r="O354" s="23"/>
    </row>
    <row r="355" spans="11:15" ht="12.75">
      <c r="K355" s="22"/>
      <c r="L355" s="8">
        <f t="shared" si="24"/>
        <v>0</v>
      </c>
      <c r="M355" s="188" t="e">
        <f>#REF!+#REF!</f>
        <v>#REF!</v>
      </c>
      <c r="N355" s="213"/>
      <c r="O355" s="23"/>
    </row>
    <row r="356" spans="11:15" ht="12.75">
      <c r="K356" s="22"/>
      <c r="L356" s="8">
        <f t="shared" si="24"/>
        <v>0</v>
      </c>
      <c r="M356" s="188" t="e">
        <f>#REF!+#REF!</f>
        <v>#REF!</v>
      </c>
      <c r="N356" s="213"/>
      <c r="O356" s="23"/>
    </row>
    <row r="357" spans="11:15" ht="12.75">
      <c r="K357" s="22"/>
      <c r="L357" s="8">
        <f t="shared" si="24"/>
        <v>0</v>
      </c>
      <c r="M357" s="188" t="e">
        <f>#REF!+#REF!</f>
        <v>#REF!</v>
      </c>
      <c r="N357" s="213"/>
      <c r="O357" s="23"/>
    </row>
    <row r="358" spans="11:15" ht="12.75">
      <c r="K358" s="22"/>
      <c r="L358" s="8">
        <f t="shared" si="24"/>
        <v>0</v>
      </c>
      <c r="M358" s="188" t="e">
        <f>#REF!+#REF!</f>
        <v>#REF!</v>
      </c>
      <c r="N358" s="213"/>
      <c r="O358" s="23"/>
    </row>
    <row r="359" spans="11:15" ht="12.75">
      <c r="K359" s="22"/>
      <c r="L359" s="8">
        <f t="shared" si="24"/>
        <v>0</v>
      </c>
      <c r="M359" s="188" t="e">
        <f>#REF!+#REF!</f>
        <v>#REF!</v>
      </c>
      <c r="N359" s="213"/>
      <c r="O359" s="23"/>
    </row>
    <row r="360" spans="11:15" ht="12.75">
      <c r="K360" s="22"/>
      <c r="L360" s="8">
        <f t="shared" si="24"/>
        <v>0</v>
      </c>
      <c r="M360" s="188" t="e">
        <f>#REF!+#REF!</f>
        <v>#REF!</v>
      </c>
      <c r="N360" s="213"/>
      <c r="O360" s="23"/>
    </row>
    <row r="361" spans="11:15" ht="12.75">
      <c r="K361" s="22"/>
      <c r="L361" s="8">
        <f t="shared" si="24"/>
        <v>0</v>
      </c>
      <c r="M361" s="188" t="e">
        <f>#REF!+#REF!</f>
        <v>#REF!</v>
      </c>
      <c r="N361" s="213"/>
      <c r="O361" s="23"/>
    </row>
    <row r="362" spans="11:15" ht="12.75">
      <c r="K362" s="22"/>
      <c r="L362" s="8">
        <f t="shared" si="24"/>
        <v>0</v>
      </c>
      <c r="M362" s="188" t="e">
        <f>#REF!+#REF!</f>
        <v>#REF!</v>
      </c>
      <c r="N362" s="213"/>
      <c r="O362" s="23"/>
    </row>
    <row r="363" spans="11:15" ht="12.75">
      <c r="K363" s="22"/>
      <c r="L363" s="8">
        <f t="shared" si="24"/>
        <v>0</v>
      </c>
      <c r="M363" s="188" t="e">
        <f>#REF!+#REF!</f>
        <v>#REF!</v>
      </c>
      <c r="N363" s="213"/>
      <c r="O363" s="23"/>
    </row>
    <row r="364" spans="11:15" ht="12.75">
      <c r="K364" s="22"/>
      <c r="L364" s="8">
        <f t="shared" si="24"/>
        <v>0</v>
      </c>
      <c r="M364" s="188" t="e">
        <f>#REF!+#REF!</f>
        <v>#REF!</v>
      </c>
      <c r="N364" s="213"/>
      <c r="O364" s="23"/>
    </row>
    <row r="365" spans="11:15" ht="12.75">
      <c r="K365" s="22"/>
      <c r="L365" s="8">
        <f t="shared" si="24"/>
        <v>0</v>
      </c>
      <c r="M365" s="188" t="e">
        <f>#REF!+#REF!</f>
        <v>#REF!</v>
      </c>
      <c r="N365" s="213"/>
      <c r="O365" s="23"/>
    </row>
    <row r="366" spans="11:15" ht="12.75">
      <c r="K366" s="22"/>
      <c r="L366" s="8">
        <f t="shared" si="24"/>
        <v>0</v>
      </c>
      <c r="M366" s="188" t="e">
        <f>#REF!+#REF!</f>
        <v>#REF!</v>
      </c>
      <c r="N366" s="213"/>
      <c r="O366" s="23"/>
    </row>
    <row r="367" spans="11:15" ht="12.75">
      <c r="K367" s="22"/>
      <c r="L367" s="8">
        <f t="shared" si="24"/>
        <v>0</v>
      </c>
      <c r="M367" s="188" t="e">
        <f>#REF!+#REF!</f>
        <v>#REF!</v>
      </c>
      <c r="N367" s="213"/>
      <c r="O367" s="23"/>
    </row>
    <row r="368" spans="11:15" ht="12.75">
      <c r="K368" s="22"/>
      <c r="L368" s="8">
        <f t="shared" si="24"/>
        <v>0</v>
      </c>
      <c r="M368" s="188" t="e">
        <f>#REF!+#REF!</f>
        <v>#REF!</v>
      </c>
      <c r="N368" s="213"/>
      <c r="O368" s="23"/>
    </row>
    <row r="369" spans="11:15" ht="12.75">
      <c r="K369" s="22"/>
      <c r="L369" s="8">
        <f t="shared" si="24"/>
        <v>0</v>
      </c>
      <c r="M369" s="188" t="e">
        <f>#REF!+#REF!</f>
        <v>#REF!</v>
      </c>
      <c r="N369" s="213"/>
      <c r="O369" s="23"/>
    </row>
    <row r="370" spans="11:15" ht="12.75">
      <c r="K370" s="22"/>
      <c r="L370" s="8">
        <f t="shared" si="24"/>
        <v>0</v>
      </c>
      <c r="M370" s="188" t="e">
        <f>#REF!+#REF!</f>
        <v>#REF!</v>
      </c>
      <c r="N370" s="213"/>
      <c r="O370" s="23"/>
    </row>
    <row r="371" spans="11:15" ht="12.75">
      <c r="K371" s="22"/>
      <c r="L371" s="8">
        <f t="shared" si="24"/>
        <v>0</v>
      </c>
      <c r="M371" s="188" t="e">
        <f>#REF!+#REF!</f>
        <v>#REF!</v>
      </c>
      <c r="N371" s="213"/>
      <c r="O371" s="23"/>
    </row>
    <row r="372" spans="11:15" ht="12.75">
      <c r="K372" s="22"/>
      <c r="L372" s="8">
        <f t="shared" si="24"/>
        <v>0</v>
      </c>
      <c r="M372" s="188" t="e">
        <f>#REF!+#REF!</f>
        <v>#REF!</v>
      </c>
      <c r="N372" s="213"/>
      <c r="O372" s="23"/>
    </row>
    <row r="373" spans="11:15" ht="12.75">
      <c r="K373" s="22"/>
      <c r="L373" s="8">
        <f t="shared" si="24"/>
        <v>0</v>
      </c>
      <c r="M373" s="188" t="e">
        <f>#REF!+#REF!</f>
        <v>#REF!</v>
      </c>
      <c r="N373" s="213"/>
      <c r="O373" s="23"/>
    </row>
    <row r="374" spans="11:15" ht="12.75">
      <c r="K374" s="22"/>
      <c r="L374" s="8">
        <f t="shared" si="24"/>
        <v>0</v>
      </c>
      <c r="M374" s="188" t="e">
        <f>#REF!+#REF!</f>
        <v>#REF!</v>
      </c>
      <c r="N374" s="213"/>
      <c r="O374" s="23"/>
    </row>
    <row r="375" spans="11:15" ht="12.75">
      <c r="K375" s="22"/>
      <c r="L375" s="8">
        <f t="shared" si="24"/>
        <v>0</v>
      </c>
      <c r="M375" s="188" t="e">
        <f>#REF!+#REF!</f>
        <v>#REF!</v>
      </c>
      <c r="N375" s="213"/>
      <c r="O375" s="23"/>
    </row>
    <row r="376" spans="11:15" ht="12.75">
      <c r="K376" s="22"/>
      <c r="L376" s="8">
        <f t="shared" si="24"/>
        <v>0</v>
      </c>
      <c r="M376" s="188" t="e">
        <f>#REF!+#REF!</f>
        <v>#REF!</v>
      </c>
      <c r="N376" s="213"/>
      <c r="O376" s="23"/>
    </row>
    <row r="377" spans="11:15" ht="12.75">
      <c r="K377" s="22"/>
      <c r="L377" s="8">
        <f t="shared" si="24"/>
        <v>0</v>
      </c>
      <c r="M377" s="188" t="e">
        <f>#REF!+#REF!</f>
        <v>#REF!</v>
      </c>
      <c r="N377" s="213"/>
      <c r="O377" s="23"/>
    </row>
    <row r="378" spans="11:15" ht="12.75">
      <c r="K378" s="22"/>
      <c r="L378" s="8">
        <f t="shared" si="24"/>
        <v>0</v>
      </c>
      <c r="M378" s="188" t="e">
        <f>#REF!+#REF!</f>
        <v>#REF!</v>
      </c>
      <c r="N378" s="213"/>
      <c r="O378" s="23"/>
    </row>
    <row r="379" spans="11:15" ht="12.75">
      <c r="K379" s="22"/>
      <c r="L379" s="8">
        <f t="shared" si="24"/>
        <v>0</v>
      </c>
      <c r="M379" s="188" t="e">
        <f>#REF!+#REF!</f>
        <v>#REF!</v>
      </c>
      <c r="N379" s="213"/>
      <c r="O379" s="23"/>
    </row>
    <row r="380" spans="11:15" ht="12.75">
      <c r="K380" s="22"/>
      <c r="L380" s="8">
        <f t="shared" si="24"/>
        <v>0</v>
      </c>
      <c r="M380" s="188" t="e">
        <f>#REF!+#REF!</f>
        <v>#REF!</v>
      </c>
      <c r="N380" s="213"/>
      <c r="O380" s="23"/>
    </row>
    <row r="381" spans="11:15" ht="12.75">
      <c r="K381" s="22"/>
      <c r="L381" s="8">
        <f t="shared" si="24"/>
        <v>0</v>
      </c>
      <c r="M381" s="188" t="e">
        <f>#REF!+#REF!</f>
        <v>#REF!</v>
      </c>
      <c r="N381" s="213"/>
      <c r="O381" s="23"/>
    </row>
    <row r="382" spans="11:15" ht="12.75">
      <c r="K382" s="22"/>
      <c r="L382" s="8">
        <f t="shared" si="24"/>
        <v>0</v>
      </c>
      <c r="M382" s="188" t="e">
        <f>#REF!+#REF!</f>
        <v>#REF!</v>
      </c>
      <c r="N382" s="213"/>
      <c r="O382" s="23"/>
    </row>
    <row r="383" spans="11:15" ht="12.75">
      <c r="K383" s="22"/>
      <c r="L383" s="8">
        <f t="shared" si="24"/>
        <v>0</v>
      </c>
      <c r="M383" s="188" t="e">
        <f>#REF!+#REF!</f>
        <v>#REF!</v>
      </c>
      <c r="N383" s="213"/>
      <c r="O383" s="23"/>
    </row>
    <row r="384" spans="11:15" ht="12.75">
      <c r="K384" s="22"/>
      <c r="L384" s="8">
        <f t="shared" si="24"/>
        <v>0</v>
      </c>
      <c r="M384" s="188" t="e">
        <f>#REF!+#REF!</f>
        <v>#REF!</v>
      </c>
      <c r="N384" s="213"/>
      <c r="O384" s="23"/>
    </row>
    <row r="385" spans="11:15" ht="12.75">
      <c r="K385" s="22"/>
      <c r="L385" s="8">
        <f t="shared" si="24"/>
        <v>0</v>
      </c>
      <c r="M385" s="188" t="e">
        <f>#REF!+#REF!</f>
        <v>#REF!</v>
      </c>
      <c r="N385" s="213"/>
      <c r="O385" s="23"/>
    </row>
    <row r="386" spans="11:15" ht="12.75">
      <c r="K386" s="22"/>
      <c r="L386" s="8">
        <f t="shared" si="24"/>
        <v>0</v>
      </c>
      <c r="M386" s="188" t="e">
        <f>#REF!+#REF!</f>
        <v>#REF!</v>
      </c>
      <c r="N386" s="213"/>
      <c r="O386" s="23"/>
    </row>
    <row r="387" spans="11:15" ht="12.75">
      <c r="K387" s="22"/>
      <c r="L387" s="8">
        <f t="shared" si="24"/>
        <v>0</v>
      </c>
      <c r="M387" s="188" t="e">
        <f>#REF!+#REF!</f>
        <v>#REF!</v>
      </c>
      <c r="N387" s="213"/>
      <c r="O387" s="23"/>
    </row>
    <row r="388" spans="11:15" ht="12.75">
      <c r="K388" s="22"/>
      <c r="L388" s="8">
        <f t="shared" si="24"/>
        <v>0</v>
      </c>
      <c r="M388" s="188" t="e">
        <f>#REF!+#REF!</f>
        <v>#REF!</v>
      </c>
      <c r="N388" s="213"/>
      <c r="O388" s="23"/>
    </row>
    <row r="389" spans="11:15" ht="12.75">
      <c r="K389" s="22"/>
      <c r="L389" s="8">
        <f t="shared" si="24"/>
        <v>0</v>
      </c>
      <c r="M389" s="188" t="e">
        <f>#REF!+#REF!</f>
        <v>#REF!</v>
      </c>
      <c r="N389" s="213"/>
      <c r="O389" s="23"/>
    </row>
    <row r="390" spans="11:15" ht="12.75">
      <c r="K390" s="22"/>
      <c r="L390" s="8">
        <f t="shared" si="24"/>
        <v>0</v>
      </c>
      <c r="M390" s="188" t="e">
        <f>#REF!+#REF!</f>
        <v>#REF!</v>
      </c>
      <c r="N390" s="213"/>
      <c r="O390" s="23"/>
    </row>
    <row r="391" spans="11:15" ht="12.75">
      <c r="K391" s="22"/>
      <c r="L391" s="8">
        <f t="shared" si="24"/>
        <v>0</v>
      </c>
      <c r="M391" s="188" t="e">
        <f>#REF!+#REF!</f>
        <v>#REF!</v>
      </c>
      <c r="N391" s="213"/>
      <c r="O391" s="23"/>
    </row>
    <row r="392" spans="11:15" ht="12.75">
      <c r="K392" s="22"/>
      <c r="L392" s="8">
        <f t="shared" si="24"/>
        <v>0</v>
      </c>
      <c r="M392" s="188" t="e">
        <f>#REF!+#REF!</f>
        <v>#REF!</v>
      </c>
      <c r="N392" s="213"/>
      <c r="O392" s="23"/>
    </row>
    <row r="393" spans="11:15" ht="12.75">
      <c r="K393" s="22"/>
      <c r="L393" s="8">
        <f t="shared" si="24"/>
        <v>0</v>
      </c>
      <c r="M393" s="188" t="e">
        <f>#REF!+#REF!</f>
        <v>#REF!</v>
      </c>
      <c r="N393" s="213"/>
      <c r="O393" s="23"/>
    </row>
    <row r="394" spans="11:15" ht="12.75">
      <c r="K394" s="22"/>
      <c r="L394" s="8">
        <f t="shared" si="24"/>
        <v>0</v>
      </c>
      <c r="M394" s="188" t="e">
        <f>#REF!+#REF!</f>
        <v>#REF!</v>
      </c>
      <c r="N394" s="213"/>
      <c r="O394" s="23"/>
    </row>
    <row r="395" spans="11:15" ht="12.75">
      <c r="K395" s="22"/>
      <c r="L395" s="8">
        <f t="shared" si="24"/>
        <v>0</v>
      </c>
      <c r="M395" s="188" t="e">
        <f>#REF!+#REF!</f>
        <v>#REF!</v>
      </c>
      <c r="N395" s="213"/>
      <c r="O395" s="23"/>
    </row>
    <row r="396" spans="11:15" ht="12.75">
      <c r="K396" s="22"/>
      <c r="L396" s="8">
        <f t="shared" si="24"/>
        <v>0</v>
      </c>
      <c r="M396" s="188" t="e">
        <f>#REF!+#REF!</f>
        <v>#REF!</v>
      </c>
      <c r="N396" s="213"/>
      <c r="O396" s="23"/>
    </row>
    <row r="397" spans="11:15" ht="12.75">
      <c r="K397" s="22"/>
      <c r="L397" s="8">
        <f t="shared" si="24"/>
        <v>0</v>
      </c>
      <c r="M397" s="188" t="e">
        <f>#REF!+#REF!</f>
        <v>#REF!</v>
      </c>
      <c r="N397" s="213"/>
      <c r="O397" s="23"/>
    </row>
    <row r="398" spans="11:15" ht="12.75">
      <c r="K398" s="22"/>
      <c r="L398" s="8">
        <f t="shared" si="24"/>
        <v>0</v>
      </c>
      <c r="M398" s="188" t="e">
        <f>#REF!+#REF!</f>
        <v>#REF!</v>
      </c>
      <c r="N398" s="213"/>
      <c r="O398" s="23"/>
    </row>
    <row r="399" spans="11:15" ht="12.75">
      <c r="K399" s="22"/>
      <c r="L399" s="8">
        <f t="shared" si="24"/>
        <v>0</v>
      </c>
      <c r="M399" s="188" t="e">
        <f>#REF!+#REF!</f>
        <v>#REF!</v>
      </c>
      <c r="N399" s="213"/>
      <c r="O399" s="23"/>
    </row>
    <row r="400" spans="11:15" ht="12.75">
      <c r="K400" s="22"/>
      <c r="L400" s="8">
        <f t="shared" si="24"/>
        <v>0</v>
      </c>
      <c r="M400" s="188" t="e">
        <f>#REF!+#REF!</f>
        <v>#REF!</v>
      </c>
      <c r="N400" s="213"/>
      <c r="O400" s="23"/>
    </row>
    <row r="401" spans="11:15" ht="12.75">
      <c r="K401" s="22"/>
      <c r="L401" s="8">
        <f t="shared" si="24"/>
        <v>0</v>
      </c>
      <c r="M401" s="188" t="e">
        <f>#REF!+#REF!</f>
        <v>#REF!</v>
      </c>
      <c r="N401" s="213"/>
      <c r="O401" s="23"/>
    </row>
    <row r="402" spans="11:15" ht="12.75">
      <c r="K402" s="22"/>
      <c r="L402" s="8">
        <f t="shared" si="24"/>
        <v>0</v>
      </c>
      <c r="M402" s="188" t="e">
        <f>#REF!+#REF!</f>
        <v>#REF!</v>
      </c>
      <c r="N402" s="213"/>
      <c r="O402" s="23"/>
    </row>
    <row r="403" spans="11:15" ht="12.75">
      <c r="K403" s="22"/>
      <c r="L403" s="8">
        <f t="shared" si="24"/>
        <v>0</v>
      </c>
      <c r="M403" s="188" t="e">
        <f>#REF!+#REF!</f>
        <v>#REF!</v>
      </c>
      <c r="N403" s="213"/>
      <c r="O403" s="23"/>
    </row>
    <row r="404" spans="11:15" ht="12.75">
      <c r="K404" s="22"/>
      <c r="L404" s="8">
        <f t="shared" si="24"/>
        <v>0</v>
      </c>
      <c r="M404" s="188" t="e">
        <f>#REF!+#REF!</f>
        <v>#REF!</v>
      </c>
      <c r="N404" s="213"/>
      <c r="O404" s="23"/>
    </row>
    <row r="405" spans="11:15" ht="12.75">
      <c r="K405" s="22"/>
      <c r="L405" s="8">
        <f t="shared" si="24"/>
        <v>0</v>
      </c>
      <c r="M405" s="188" t="e">
        <f>#REF!+#REF!</f>
        <v>#REF!</v>
      </c>
      <c r="N405" s="213"/>
      <c r="O405" s="23"/>
    </row>
    <row r="406" spans="11:15" ht="12.75">
      <c r="K406" s="22"/>
      <c r="L406" s="8">
        <f t="shared" si="24"/>
        <v>0</v>
      </c>
      <c r="M406" s="188" t="e">
        <f>#REF!+#REF!</f>
        <v>#REF!</v>
      </c>
      <c r="N406" s="213"/>
      <c r="O406" s="23"/>
    </row>
    <row r="407" spans="11:15" ht="12.75">
      <c r="K407" s="22"/>
      <c r="L407" s="8">
        <f t="shared" si="24"/>
        <v>0</v>
      </c>
      <c r="M407" s="188" t="e">
        <f>#REF!+#REF!</f>
        <v>#REF!</v>
      </c>
      <c r="N407" s="213"/>
      <c r="O407" s="23"/>
    </row>
    <row r="408" spans="11:15" ht="12.75">
      <c r="K408" s="22"/>
      <c r="L408" s="8">
        <f t="shared" si="24"/>
        <v>0</v>
      </c>
      <c r="M408" s="188" t="e">
        <f>#REF!+#REF!</f>
        <v>#REF!</v>
      </c>
      <c r="N408" s="213"/>
      <c r="O408" s="23"/>
    </row>
    <row r="409" spans="11:15" ht="12.75">
      <c r="K409" s="22"/>
      <c r="L409" s="8">
        <f t="shared" si="24"/>
        <v>0</v>
      </c>
      <c r="M409" s="188" t="e">
        <f>#REF!+#REF!</f>
        <v>#REF!</v>
      </c>
      <c r="N409" s="213"/>
      <c r="O409" s="23"/>
    </row>
    <row r="410" spans="11:15" ht="12.75">
      <c r="K410" s="22"/>
      <c r="L410" s="8">
        <f t="shared" si="24"/>
        <v>0</v>
      </c>
      <c r="M410" s="188" t="e">
        <f>#REF!+#REF!</f>
        <v>#REF!</v>
      </c>
      <c r="N410" s="213"/>
      <c r="O410" s="23"/>
    </row>
    <row r="411" spans="11:15" ht="12.75">
      <c r="K411" s="22"/>
      <c r="L411" s="8">
        <f t="shared" si="24"/>
        <v>0</v>
      </c>
      <c r="M411" s="188" t="e">
        <f>#REF!+#REF!</f>
        <v>#REF!</v>
      </c>
      <c r="N411" s="213"/>
      <c r="O411" s="23"/>
    </row>
    <row r="412" spans="11:15" ht="12.75">
      <c r="K412" s="22"/>
      <c r="L412" s="8">
        <f t="shared" si="24"/>
        <v>0</v>
      </c>
      <c r="M412" s="188" t="e">
        <f>#REF!+#REF!</f>
        <v>#REF!</v>
      </c>
      <c r="N412" s="213"/>
      <c r="O412" s="23"/>
    </row>
    <row r="413" spans="11:15" ht="12.75">
      <c r="K413" s="22"/>
      <c r="L413" s="8">
        <f t="shared" si="24"/>
        <v>0</v>
      </c>
      <c r="M413" s="188" t="e">
        <f>#REF!+#REF!</f>
        <v>#REF!</v>
      </c>
      <c r="N413" s="213"/>
      <c r="O413" s="23"/>
    </row>
    <row r="414" spans="11:15" ht="12.75">
      <c r="K414" s="22"/>
      <c r="L414" s="8">
        <f aca="true" t="shared" si="25" ref="L414:L477">C415+F414</f>
        <v>0</v>
      </c>
      <c r="M414" s="188" t="e">
        <f>#REF!+#REF!</f>
        <v>#REF!</v>
      </c>
      <c r="N414" s="213"/>
      <c r="O414" s="23"/>
    </row>
    <row r="415" spans="11:15" ht="12.75">
      <c r="K415" s="22"/>
      <c r="L415" s="8">
        <f t="shared" si="25"/>
        <v>0</v>
      </c>
      <c r="M415" s="188" t="e">
        <f>#REF!+#REF!</f>
        <v>#REF!</v>
      </c>
      <c r="N415" s="213"/>
      <c r="O415" s="23"/>
    </row>
    <row r="416" spans="11:15" ht="12.75">
      <c r="K416" s="22"/>
      <c r="L416" s="8">
        <f t="shared" si="25"/>
        <v>0</v>
      </c>
      <c r="M416" s="188" t="e">
        <f>#REF!+#REF!</f>
        <v>#REF!</v>
      </c>
      <c r="N416" s="213"/>
      <c r="O416" s="23"/>
    </row>
    <row r="417" spans="11:15" ht="12.75">
      <c r="K417" s="22"/>
      <c r="L417" s="8">
        <f t="shared" si="25"/>
        <v>0</v>
      </c>
      <c r="M417" s="188" t="e">
        <f>#REF!+#REF!</f>
        <v>#REF!</v>
      </c>
      <c r="N417" s="213"/>
      <c r="O417" s="23"/>
    </row>
    <row r="418" spans="11:15" ht="12.75">
      <c r="K418" s="22"/>
      <c r="L418" s="8">
        <f t="shared" si="25"/>
        <v>0</v>
      </c>
      <c r="M418" s="188" t="e">
        <f>#REF!+#REF!</f>
        <v>#REF!</v>
      </c>
      <c r="N418" s="213"/>
      <c r="O418" s="23"/>
    </row>
    <row r="419" spans="11:15" ht="12.75">
      <c r="K419" s="22"/>
      <c r="L419" s="8">
        <f t="shared" si="25"/>
        <v>0</v>
      </c>
      <c r="M419" s="188" t="e">
        <f>#REF!+#REF!</f>
        <v>#REF!</v>
      </c>
      <c r="N419" s="213"/>
      <c r="O419" s="23"/>
    </row>
    <row r="420" spans="11:15" ht="12.75">
      <c r="K420" s="22"/>
      <c r="L420" s="8">
        <f t="shared" si="25"/>
        <v>0</v>
      </c>
      <c r="M420" s="188" t="e">
        <f>#REF!+#REF!</f>
        <v>#REF!</v>
      </c>
      <c r="N420" s="213"/>
      <c r="O420" s="23"/>
    </row>
    <row r="421" spans="11:15" ht="12.75">
      <c r="K421" s="22"/>
      <c r="L421" s="8">
        <f t="shared" si="25"/>
        <v>0</v>
      </c>
      <c r="M421" s="188" t="e">
        <f>#REF!+#REF!</f>
        <v>#REF!</v>
      </c>
      <c r="N421" s="213"/>
      <c r="O421" s="23"/>
    </row>
    <row r="422" spans="11:15" ht="12.75">
      <c r="K422" s="22"/>
      <c r="L422" s="8">
        <f t="shared" si="25"/>
        <v>0</v>
      </c>
      <c r="M422" s="188" t="e">
        <f>#REF!+#REF!</f>
        <v>#REF!</v>
      </c>
      <c r="N422" s="213"/>
      <c r="O422" s="23"/>
    </row>
    <row r="423" spans="11:15" ht="12.75">
      <c r="K423" s="22"/>
      <c r="L423" s="8">
        <f t="shared" si="25"/>
        <v>0</v>
      </c>
      <c r="M423" s="188" t="e">
        <f>#REF!+#REF!</f>
        <v>#REF!</v>
      </c>
      <c r="N423" s="213"/>
      <c r="O423" s="23"/>
    </row>
    <row r="424" spans="11:15" ht="12.75">
      <c r="K424" s="22"/>
      <c r="L424" s="8">
        <f t="shared" si="25"/>
        <v>0</v>
      </c>
      <c r="M424" s="188" t="e">
        <f>#REF!+#REF!</f>
        <v>#REF!</v>
      </c>
      <c r="N424" s="213"/>
      <c r="O424" s="23"/>
    </row>
    <row r="425" spans="11:15" ht="12.75">
      <c r="K425" s="22"/>
      <c r="L425" s="8">
        <f t="shared" si="25"/>
        <v>0</v>
      </c>
      <c r="M425" s="188" t="e">
        <f>#REF!+#REF!</f>
        <v>#REF!</v>
      </c>
      <c r="N425" s="213"/>
      <c r="O425" s="23"/>
    </row>
    <row r="426" spans="11:15" ht="12.75">
      <c r="K426" s="22"/>
      <c r="L426" s="8">
        <f t="shared" si="25"/>
        <v>0</v>
      </c>
      <c r="M426" s="188" t="e">
        <f>#REF!+#REF!</f>
        <v>#REF!</v>
      </c>
      <c r="N426" s="213"/>
      <c r="O426" s="23"/>
    </row>
    <row r="427" spans="11:15" ht="12.75">
      <c r="K427" s="22"/>
      <c r="L427" s="8">
        <f t="shared" si="25"/>
        <v>0</v>
      </c>
      <c r="M427" s="188" t="e">
        <f>#REF!+#REF!</f>
        <v>#REF!</v>
      </c>
      <c r="N427" s="213"/>
      <c r="O427" s="23"/>
    </row>
    <row r="428" spans="11:15" ht="12.75">
      <c r="K428" s="22"/>
      <c r="L428" s="8">
        <f t="shared" si="25"/>
        <v>0</v>
      </c>
      <c r="M428" s="188" t="e">
        <f>#REF!+#REF!</f>
        <v>#REF!</v>
      </c>
      <c r="N428" s="213"/>
      <c r="O428" s="23"/>
    </row>
    <row r="429" spans="11:15" ht="12.75">
      <c r="K429" s="22"/>
      <c r="L429" s="8">
        <f t="shared" si="25"/>
        <v>0</v>
      </c>
      <c r="M429" s="188" t="e">
        <f>#REF!+#REF!</f>
        <v>#REF!</v>
      </c>
      <c r="N429" s="213"/>
      <c r="O429" s="23"/>
    </row>
    <row r="430" spans="11:15" ht="12.75">
      <c r="K430" s="22"/>
      <c r="L430" s="8">
        <f t="shared" si="25"/>
        <v>0</v>
      </c>
      <c r="M430" s="188" t="e">
        <f>#REF!+#REF!</f>
        <v>#REF!</v>
      </c>
      <c r="N430" s="213"/>
      <c r="O430" s="23"/>
    </row>
    <row r="431" spans="11:15" ht="12.75">
      <c r="K431" s="22"/>
      <c r="L431" s="8">
        <f t="shared" si="25"/>
        <v>0</v>
      </c>
      <c r="M431" s="188" t="e">
        <f>#REF!+#REF!</f>
        <v>#REF!</v>
      </c>
      <c r="N431" s="213"/>
      <c r="O431" s="23"/>
    </row>
    <row r="432" spans="11:15" ht="12.75">
      <c r="K432" s="22"/>
      <c r="L432" s="8">
        <f t="shared" si="25"/>
        <v>0</v>
      </c>
      <c r="M432" s="188" t="e">
        <f>#REF!+#REF!</f>
        <v>#REF!</v>
      </c>
      <c r="N432" s="213"/>
      <c r="O432" s="23"/>
    </row>
    <row r="433" spans="11:15" ht="12.75">
      <c r="K433" s="22"/>
      <c r="L433" s="8">
        <f t="shared" si="25"/>
        <v>0</v>
      </c>
      <c r="M433" s="188" t="e">
        <f>#REF!+#REF!</f>
        <v>#REF!</v>
      </c>
      <c r="N433" s="213"/>
      <c r="O433" s="23"/>
    </row>
    <row r="434" spans="11:15" ht="12.75">
      <c r="K434" s="22"/>
      <c r="L434" s="8">
        <f t="shared" si="25"/>
        <v>0</v>
      </c>
      <c r="M434" s="188" t="e">
        <f>#REF!+#REF!</f>
        <v>#REF!</v>
      </c>
      <c r="N434" s="213"/>
      <c r="O434" s="23"/>
    </row>
    <row r="435" spans="11:15" ht="12.75">
      <c r="K435" s="22"/>
      <c r="L435" s="8">
        <f t="shared" si="25"/>
        <v>0</v>
      </c>
      <c r="M435" s="188" t="e">
        <f>#REF!+#REF!</f>
        <v>#REF!</v>
      </c>
      <c r="N435" s="213"/>
      <c r="O435" s="23"/>
    </row>
    <row r="436" spans="11:15" ht="12.75">
      <c r="K436" s="22"/>
      <c r="L436" s="8">
        <f t="shared" si="25"/>
        <v>0</v>
      </c>
      <c r="M436" s="188" t="e">
        <f>#REF!+#REF!</f>
        <v>#REF!</v>
      </c>
      <c r="N436" s="213"/>
      <c r="O436" s="23"/>
    </row>
    <row r="437" spans="11:15" ht="12.75">
      <c r="K437" s="22"/>
      <c r="L437" s="8">
        <f t="shared" si="25"/>
        <v>0</v>
      </c>
      <c r="M437" s="188" t="e">
        <f>#REF!+#REF!</f>
        <v>#REF!</v>
      </c>
      <c r="N437" s="213"/>
      <c r="O437" s="23"/>
    </row>
    <row r="438" spans="11:15" ht="12.75">
      <c r="K438" s="22"/>
      <c r="L438" s="8">
        <f t="shared" si="25"/>
        <v>0</v>
      </c>
      <c r="M438" s="188" t="e">
        <f>#REF!+#REF!</f>
        <v>#REF!</v>
      </c>
      <c r="N438" s="213"/>
      <c r="O438" s="23"/>
    </row>
    <row r="439" spans="11:15" ht="12.75">
      <c r="K439" s="22"/>
      <c r="L439" s="8">
        <f t="shared" si="25"/>
        <v>0</v>
      </c>
      <c r="M439" s="188" t="e">
        <f>#REF!+#REF!</f>
        <v>#REF!</v>
      </c>
      <c r="N439" s="213"/>
      <c r="O439" s="23"/>
    </row>
    <row r="440" spans="11:15" ht="12.75">
      <c r="K440" s="22"/>
      <c r="L440" s="8">
        <f t="shared" si="25"/>
        <v>0</v>
      </c>
      <c r="M440" s="188" t="e">
        <f>#REF!+#REF!</f>
        <v>#REF!</v>
      </c>
      <c r="N440" s="213"/>
      <c r="O440" s="23"/>
    </row>
    <row r="441" spans="11:15" ht="12.75">
      <c r="K441" s="22"/>
      <c r="L441" s="8">
        <f t="shared" si="25"/>
        <v>0</v>
      </c>
      <c r="M441" s="188" t="e">
        <f>#REF!+#REF!</f>
        <v>#REF!</v>
      </c>
      <c r="N441" s="213"/>
      <c r="O441" s="23"/>
    </row>
    <row r="442" spans="11:15" ht="12.75">
      <c r="K442" s="22"/>
      <c r="L442" s="8">
        <f t="shared" si="25"/>
        <v>0</v>
      </c>
      <c r="M442" s="188" t="e">
        <f>#REF!+#REF!</f>
        <v>#REF!</v>
      </c>
      <c r="N442" s="213"/>
      <c r="O442" s="23"/>
    </row>
    <row r="443" spans="11:15" ht="12.75">
      <c r="K443" s="22"/>
      <c r="L443" s="8">
        <f t="shared" si="25"/>
        <v>0</v>
      </c>
      <c r="M443" s="188" t="e">
        <f>#REF!+#REF!</f>
        <v>#REF!</v>
      </c>
      <c r="N443" s="213"/>
      <c r="O443" s="23"/>
    </row>
    <row r="444" spans="11:15" ht="12.75">
      <c r="K444" s="22"/>
      <c r="L444" s="8">
        <f t="shared" si="25"/>
        <v>0</v>
      </c>
      <c r="M444" s="188" t="e">
        <f>#REF!+#REF!</f>
        <v>#REF!</v>
      </c>
      <c r="N444" s="213"/>
      <c r="O444" s="23"/>
    </row>
    <row r="445" spans="11:15" ht="12.75">
      <c r="K445" s="22"/>
      <c r="L445" s="8">
        <f t="shared" si="25"/>
        <v>0</v>
      </c>
      <c r="M445" s="188" t="e">
        <f>#REF!+#REF!</f>
        <v>#REF!</v>
      </c>
      <c r="N445" s="213"/>
      <c r="O445" s="23"/>
    </row>
    <row r="446" spans="11:15" ht="12.75">
      <c r="K446" s="22"/>
      <c r="L446" s="8">
        <f t="shared" si="25"/>
        <v>0</v>
      </c>
      <c r="M446" s="188" t="e">
        <f>#REF!+#REF!</f>
        <v>#REF!</v>
      </c>
      <c r="N446" s="213"/>
      <c r="O446" s="23"/>
    </row>
    <row r="447" spans="11:15" ht="12.75">
      <c r="K447" s="22"/>
      <c r="L447" s="8">
        <f t="shared" si="25"/>
        <v>0</v>
      </c>
      <c r="M447" s="188" t="e">
        <f>#REF!+#REF!</f>
        <v>#REF!</v>
      </c>
      <c r="N447" s="213"/>
      <c r="O447" s="23"/>
    </row>
    <row r="448" spans="11:15" ht="12.75">
      <c r="K448" s="22"/>
      <c r="L448" s="8">
        <f t="shared" si="25"/>
        <v>0</v>
      </c>
      <c r="M448" s="188" t="e">
        <f>#REF!+#REF!</f>
        <v>#REF!</v>
      </c>
      <c r="N448" s="213"/>
      <c r="O448" s="23"/>
    </row>
    <row r="449" spans="11:15" ht="12.75">
      <c r="K449" s="22"/>
      <c r="L449" s="8">
        <f t="shared" si="25"/>
        <v>0</v>
      </c>
      <c r="M449" s="188" t="e">
        <f>#REF!+#REF!</f>
        <v>#REF!</v>
      </c>
      <c r="N449" s="213"/>
      <c r="O449" s="23"/>
    </row>
    <row r="450" spans="11:15" ht="12.75">
      <c r="K450" s="22"/>
      <c r="L450" s="8">
        <f t="shared" si="25"/>
        <v>0</v>
      </c>
      <c r="M450" s="188" t="e">
        <f>#REF!+#REF!</f>
        <v>#REF!</v>
      </c>
      <c r="N450" s="213"/>
      <c r="O450" s="23"/>
    </row>
    <row r="451" spans="11:15" ht="12.75">
      <c r="K451" s="22"/>
      <c r="L451" s="8">
        <f t="shared" si="25"/>
        <v>0</v>
      </c>
      <c r="M451" s="188" t="e">
        <f>#REF!+#REF!</f>
        <v>#REF!</v>
      </c>
      <c r="N451" s="213"/>
      <c r="O451" s="23"/>
    </row>
    <row r="452" spans="11:15" ht="12.75">
      <c r="K452" s="22"/>
      <c r="L452" s="8">
        <f t="shared" si="25"/>
        <v>0</v>
      </c>
      <c r="M452" s="188" t="e">
        <f>#REF!+#REF!</f>
        <v>#REF!</v>
      </c>
      <c r="N452" s="213"/>
      <c r="O452" s="23"/>
    </row>
    <row r="453" spans="11:15" ht="12.75">
      <c r="K453" s="22"/>
      <c r="L453" s="8">
        <f t="shared" si="25"/>
        <v>0</v>
      </c>
      <c r="M453" s="188" t="e">
        <f>#REF!+#REF!</f>
        <v>#REF!</v>
      </c>
      <c r="N453" s="213"/>
      <c r="O453" s="23"/>
    </row>
    <row r="454" spans="11:15" ht="12.75">
      <c r="K454" s="22"/>
      <c r="L454" s="8">
        <f t="shared" si="25"/>
        <v>0</v>
      </c>
      <c r="M454" s="188" t="e">
        <f>#REF!+#REF!</f>
        <v>#REF!</v>
      </c>
      <c r="N454" s="213"/>
      <c r="O454" s="23"/>
    </row>
    <row r="455" spans="11:15" ht="12.75">
      <c r="K455" s="22"/>
      <c r="L455" s="8">
        <f t="shared" si="25"/>
        <v>0</v>
      </c>
      <c r="M455" s="188" t="e">
        <f>#REF!+#REF!</f>
        <v>#REF!</v>
      </c>
      <c r="N455" s="213"/>
      <c r="O455" s="23"/>
    </row>
    <row r="456" spans="11:15" ht="12.75">
      <c r="K456" s="22"/>
      <c r="L456" s="8">
        <f t="shared" si="25"/>
        <v>0</v>
      </c>
      <c r="M456" s="188" t="e">
        <f>#REF!+#REF!</f>
        <v>#REF!</v>
      </c>
      <c r="N456" s="213"/>
      <c r="O456" s="23"/>
    </row>
    <row r="457" spans="11:15" ht="12.75">
      <c r="K457" s="22"/>
      <c r="L457" s="8">
        <f t="shared" si="25"/>
        <v>0</v>
      </c>
      <c r="M457" s="188" t="e">
        <f>#REF!+#REF!</f>
        <v>#REF!</v>
      </c>
      <c r="N457" s="213"/>
      <c r="O457" s="23"/>
    </row>
    <row r="458" spans="11:15" ht="12.75">
      <c r="K458" s="22"/>
      <c r="L458" s="8">
        <f t="shared" si="25"/>
        <v>0</v>
      </c>
      <c r="M458" s="188" t="e">
        <f>#REF!+#REF!</f>
        <v>#REF!</v>
      </c>
      <c r="N458" s="213"/>
      <c r="O458" s="23"/>
    </row>
    <row r="459" spans="11:15" ht="12.75">
      <c r="K459" s="22"/>
      <c r="L459" s="8">
        <f t="shared" si="25"/>
        <v>0</v>
      </c>
      <c r="M459" s="188" t="e">
        <f>#REF!+#REF!</f>
        <v>#REF!</v>
      </c>
      <c r="N459" s="213"/>
      <c r="O459" s="23"/>
    </row>
    <row r="460" spans="11:15" ht="12.75">
      <c r="K460" s="22"/>
      <c r="L460" s="8">
        <f t="shared" si="25"/>
        <v>0</v>
      </c>
      <c r="M460" s="188" t="e">
        <f>#REF!+#REF!</f>
        <v>#REF!</v>
      </c>
      <c r="N460" s="213"/>
      <c r="O460" s="23"/>
    </row>
    <row r="461" spans="11:15" ht="12.75">
      <c r="K461" s="22"/>
      <c r="L461" s="8">
        <f t="shared" si="25"/>
        <v>0</v>
      </c>
      <c r="M461" s="188" t="e">
        <f>#REF!+#REF!</f>
        <v>#REF!</v>
      </c>
      <c r="N461" s="213"/>
      <c r="O461" s="23"/>
    </row>
    <row r="462" spans="11:15" ht="12.75">
      <c r="K462" s="22"/>
      <c r="L462" s="8">
        <f t="shared" si="25"/>
        <v>0</v>
      </c>
      <c r="M462" s="188" t="e">
        <f>#REF!+#REF!</f>
        <v>#REF!</v>
      </c>
      <c r="N462" s="213"/>
      <c r="O462" s="23"/>
    </row>
    <row r="463" spans="11:15" ht="12.75">
      <c r="K463" s="22"/>
      <c r="L463" s="8">
        <f t="shared" si="25"/>
        <v>0</v>
      </c>
      <c r="M463" s="188" t="e">
        <f>#REF!+#REF!</f>
        <v>#REF!</v>
      </c>
      <c r="N463" s="213"/>
      <c r="O463" s="23"/>
    </row>
    <row r="464" spans="11:15" ht="12.75">
      <c r="K464" s="22"/>
      <c r="L464" s="8">
        <f t="shared" si="25"/>
        <v>0</v>
      </c>
      <c r="M464" s="188" t="e">
        <f>#REF!+#REF!</f>
        <v>#REF!</v>
      </c>
      <c r="N464" s="213"/>
      <c r="O464" s="23"/>
    </row>
    <row r="465" spans="11:15" ht="12.75">
      <c r="K465" s="22"/>
      <c r="L465" s="8">
        <f t="shared" si="25"/>
        <v>0</v>
      </c>
      <c r="M465" s="188" t="e">
        <f>#REF!+#REF!</f>
        <v>#REF!</v>
      </c>
      <c r="N465" s="213"/>
      <c r="O465" s="23"/>
    </row>
    <row r="466" spans="11:15" ht="12.75">
      <c r="K466" s="22"/>
      <c r="L466" s="8">
        <f t="shared" si="25"/>
        <v>0</v>
      </c>
      <c r="M466" s="188" t="e">
        <f>#REF!+#REF!</f>
        <v>#REF!</v>
      </c>
      <c r="N466" s="213"/>
      <c r="O466" s="23"/>
    </row>
    <row r="467" spans="11:15" ht="12.75">
      <c r="K467" s="22"/>
      <c r="L467" s="8">
        <f t="shared" si="25"/>
        <v>0</v>
      </c>
      <c r="M467" s="188" t="e">
        <f>#REF!+#REF!</f>
        <v>#REF!</v>
      </c>
      <c r="N467" s="213"/>
      <c r="O467" s="23"/>
    </row>
    <row r="468" spans="11:15" ht="12.75">
      <c r="K468" s="22"/>
      <c r="L468" s="8">
        <f t="shared" si="25"/>
        <v>0</v>
      </c>
      <c r="M468" s="188" t="e">
        <f>#REF!+#REF!</f>
        <v>#REF!</v>
      </c>
      <c r="N468" s="213"/>
      <c r="O468" s="23"/>
    </row>
    <row r="469" spans="11:15" ht="12.75">
      <c r="K469" s="22"/>
      <c r="L469" s="8">
        <f t="shared" si="25"/>
        <v>0</v>
      </c>
      <c r="M469" s="188" t="e">
        <f>#REF!+#REF!</f>
        <v>#REF!</v>
      </c>
      <c r="N469" s="213"/>
      <c r="O469" s="23"/>
    </row>
    <row r="470" spans="11:15" ht="12.75">
      <c r="K470" s="22"/>
      <c r="L470" s="8">
        <f t="shared" si="25"/>
        <v>0</v>
      </c>
      <c r="M470" s="188" t="e">
        <f>#REF!+#REF!</f>
        <v>#REF!</v>
      </c>
      <c r="N470" s="213"/>
      <c r="O470" s="23"/>
    </row>
    <row r="471" spans="11:15" ht="12.75">
      <c r="K471" s="22"/>
      <c r="L471" s="8">
        <f t="shared" si="25"/>
        <v>0</v>
      </c>
      <c r="M471" s="188" t="e">
        <f>#REF!+#REF!</f>
        <v>#REF!</v>
      </c>
      <c r="N471" s="213"/>
      <c r="O471" s="23"/>
    </row>
    <row r="472" spans="11:15" ht="12.75">
      <c r="K472" s="22"/>
      <c r="L472" s="8">
        <f t="shared" si="25"/>
        <v>0</v>
      </c>
      <c r="M472" s="188" t="e">
        <f>#REF!+#REF!</f>
        <v>#REF!</v>
      </c>
      <c r="N472" s="213"/>
      <c r="O472" s="23"/>
    </row>
    <row r="473" spans="11:15" ht="12.75">
      <c r="K473" s="22"/>
      <c r="L473" s="8">
        <f t="shared" si="25"/>
        <v>0</v>
      </c>
      <c r="M473" s="188" t="e">
        <f>#REF!+#REF!</f>
        <v>#REF!</v>
      </c>
      <c r="N473" s="213"/>
      <c r="O473" s="23"/>
    </row>
    <row r="474" spans="11:15" ht="12.75">
      <c r="K474" s="22"/>
      <c r="L474" s="8">
        <f t="shared" si="25"/>
        <v>0</v>
      </c>
      <c r="M474" s="188" t="e">
        <f>#REF!+#REF!</f>
        <v>#REF!</v>
      </c>
      <c r="N474" s="213"/>
      <c r="O474" s="23"/>
    </row>
    <row r="475" spans="11:15" ht="12.75">
      <c r="K475" s="22"/>
      <c r="L475" s="8">
        <f t="shared" si="25"/>
        <v>0</v>
      </c>
      <c r="M475" s="188" t="e">
        <f>#REF!+#REF!</f>
        <v>#REF!</v>
      </c>
      <c r="N475" s="213"/>
      <c r="O475" s="23"/>
    </row>
    <row r="476" spans="11:15" ht="12.75">
      <c r="K476" s="22"/>
      <c r="L476" s="8">
        <f t="shared" si="25"/>
        <v>0</v>
      </c>
      <c r="M476" s="188" t="e">
        <f>#REF!+#REF!</f>
        <v>#REF!</v>
      </c>
      <c r="N476" s="213"/>
      <c r="O476" s="23"/>
    </row>
    <row r="477" spans="11:15" ht="12.75">
      <c r="K477" s="22"/>
      <c r="L477" s="8">
        <f t="shared" si="25"/>
        <v>0</v>
      </c>
      <c r="M477" s="188" t="e">
        <f>#REF!+#REF!</f>
        <v>#REF!</v>
      </c>
      <c r="N477" s="213"/>
      <c r="O477" s="23"/>
    </row>
    <row r="478" spans="11:15" ht="12.75">
      <c r="K478" s="22"/>
      <c r="L478" s="8">
        <f aca="true" t="shared" si="26" ref="L478:L541">C479+F478</f>
        <v>0</v>
      </c>
      <c r="M478" s="188" t="e">
        <f>#REF!+#REF!</f>
        <v>#REF!</v>
      </c>
      <c r="N478" s="213"/>
      <c r="O478" s="23"/>
    </row>
    <row r="479" spans="11:15" ht="12.75">
      <c r="K479" s="22"/>
      <c r="L479" s="8">
        <f t="shared" si="26"/>
        <v>0</v>
      </c>
      <c r="M479" s="188" t="e">
        <f>#REF!+#REF!</f>
        <v>#REF!</v>
      </c>
      <c r="N479" s="213"/>
      <c r="O479" s="23"/>
    </row>
    <row r="480" spans="11:15" ht="12.75">
      <c r="K480" s="22"/>
      <c r="L480" s="8">
        <f t="shared" si="26"/>
        <v>0</v>
      </c>
      <c r="M480" s="188" t="e">
        <f>#REF!+#REF!</f>
        <v>#REF!</v>
      </c>
      <c r="N480" s="213"/>
      <c r="O480" s="23"/>
    </row>
    <row r="481" spans="11:15" ht="12.75">
      <c r="K481" s="22"/>
      <c r="L481" s="8">
        <f t="shared" si="26"/>
        <v>0</v>
      </c>
      <c r="M481" s="188" t="e">
        <f>#REF!+#REF!</f>
        <v>#REF!</v>
      </c>
      <c r="N481" s="213"/>
      <c r="O481" s="23"/>
    </row>
    <row r="482" spans="11:15" ht="12.75">
      <c r="K482" s="22"/>
      <c r="L482" s="8">
        <f t="shared" si="26"/>
        <v>0</v>
      </c>
      <c r="M482" s="188" t="e">
        <f>#REF!+#REF!</f>
        <v>#REF!</v>
      </c>
      <c r="N482" s="213"/>
      <c r="O482" s="23"/>
    </row>
    <row r="483" spans="11:15" ht="12.75">
      <c r="K483" s="22"/>
      <c r="L483" s="8">
        <f t="shared" si="26"/>
        <v>0</v>
      </c>
      <c r="M483" s="188" t="e">
        <f>#REF!+#REF!</f>
        <v>#REF!</v>
      </c>
      <c r="N483" s="213"/>
      <c r="O483" s="23"/>
    </row>
    <row r="484" spans="11:15" ht="12.75">
      <c r="K484" s="22"/>
      <c r="L484" s="8">
        <f t="shared" si="26"/>
        <v>0</v>
      </c>
      <c r="M484" s="188" t="e">
        <f>#REF!+#REF!</f>
        <v>#REF!</v>
      </c>
      <c r="N484" s="213"/>
      <c r="O484" s="23"/>
    </row>
    <row r="485" spans="11:15" ht="12.75">
      <c r="K485" s="22"/>
      <c r="L485" s="8">
        <f t="shared" si="26"/>
        <v>0</v>
      </c>
      <c r="M485" s="188" t="e">
        <f>#REF!+#REF!</f>
        <v>#REF!</v>
      </c>
      <c r="N485" s="213"/>
      <c r="O485" s="23"/>
    </row>
    <row r="486" spans="11:15" ht="12.75">
      <c r="K486" s="22"/>
      <c r="L486" s="8">
        <f t="shared" si="26"/>
        <v>0</v>
      </c>
      <c r="M486" s="188" t="e">
        <f>#REF!+#REF!</f>
        <v>#REF!</v>
      </c>
      <c r="N486" s="213"/>
      <c r="O486" s="23"/>
    </row>
    <row r="487" spans="11:15" ht="12.75">
      <c r="K487" s="22"/>
      <c r="L487" s="8">
        <f t="shared" si="26"/>
        <v>0</v>
      </c>
      <c r="M487" s="188" t="e">
        <f>#REF!+#REF!</f>
        <v>#REF!</v>
      </c>
      <c r="N487" s="213"/>
      <c r="O487" s="23"/>
    </row>
    <row r="488" spans="11:15" ht="12.75">
      <c r="K488" s="22"/>
      <c r="L488" s="8">
        <f t="shared" si="26"/>
        <v>0</v>
      </c>
      <c r="M488" s="188" t="e">
        <f>#REF!+#REF!</f>
        <v>#REF!</v>
      </c>
      <c r="N488" s="213"/>
      <c r="O488" s="23"/>
    </row>
    <row r="489" spans="11:15" ht="12.75">
      <c r="K489" s="22"/>
      <c r="L489" s="8">
        <f t="shared" si="26"/>
        <v>0</v>
      </c>
      <c r="M489" s="188" t="e">
        <f>#REF!+#REF!</f>
        <v>#REF!</v>
      </c>
      <c r="N489" s="213"/>
      <c r="O489" s="23"/>
    </row>
    <row r="490" spans="11:15" ht="12.75">
      <c r="K490" s="22"/>
      <c r="L490" s="8">
        <f t="shared" si="26"/>
        <v>0</v>
      </c>
      <c r="M490" s="188" t="e">
        <f>#REF!+#REF!</f>
        <v>#REF!</v>
      </c>
      <c r="N490" s="213"/>
      <c r="O490" s="23"/>
    </row>
    <row r="491" spans="11:15" ht="12.75">
      <c r="K491" s="22"/>
      <c r="L491" s="8">
        <f t="shared" si="26"/>
        <v>0</v>
      </c>
      <c r="M491" s="188" t="e">
        <f>#REF!+#REF!</f>
        <v>#REF!</v>
      </c>
      <c r="N491" s="213"/>
      <c r="O491" s="23"/>
    </row>
    <row r="492" spans="11:15" ht="12.75">
      <c r="K492" s="22"/>
      <c r="L492" s="8">
        <f t="shared" si="26"/>
        <v>0</v>
      </c>
      <c r="M492" s="188" t="e">
        <f>#REF!+#REF!</f>
        <v>#REF!</v>
      </c>
      <c r="N492" s="213"/>
      <c r="O492" s="23"/>
    </row>
    <row r="493" spans="11:15" ht="12.75">
      <c r="K493" s="22"/>
      <c r="L493" s="8">
        <f t="shared" si="26"/>
        <v>0</v>
      </c>
      <c r="M493" s="188" t="e">
        <f>#REF!+#REF!</f>
        <v>#REF!</v>
      </c>
      <c r="N493" s="213"/>
      <c r="O493" s="23"/>
    </row>
    <row r="494" spans="11:15" ht="12.75">
      <c r="K494" s="22"/>
      <c r="L494" s="8">
        <f t="shared" si="26"/>
        <v>0</v>
      </c>
      <c r="M494" s="188" t="e">
        <f>#REF!+#REF!</f>
        <v>#REF!</v>
      </c>
      <c r="N494" s="213"/>
      <c r="O494" s="23"/>
    </row>
    <row r="495" spans="11:15" ht="12.75">
      <c r="K495" s="22"/>
      <c r="L495" s="8">
        <f t="shared" si="26"/>
        <v>0</v>
      </c>
      <c r="M495" s="188" t="e">
        <f>#REF!+#REF!</f>
        <v>#REF!</v>
      </c>
      <c r="N495" s="213"/>
      <c r="O495" s="23"/>
    </row>
    <row r="496" spans="11:15" ht="12.75">
      <c r="K496" s="22"/>
      <c r="L496" s="8">
        <f t="shared" si="26"/>
        <v>0</v>
      </c>
      <c r="M496" s="188" t="e">
        <f>#REF!+#REF!</f>
        <v>#REF!</v>
      </c>
      <c r="N496" s="213"/>
      <c r="O496" s="23"/>
    </row>
    <row r="497" spans="11:15" ht="12.75">
      <c r="K497" s="22"/>
      <c r="L497" s="8">
        <f t="shared" si="26"/>
        <v>0</v>
      </c>
      <c r="M497" s="188" t="e">
        <f>#REF!+#REF!</f>
        <v>#REF!</v>
      </c>
      <c r="N497" s="213"/>
      <c r="O497" s="23"/>
    </row>
    <row r="498" spans="11:15" ht="12.75">
      <c r="K498" s="22"/>
      <c r="L498" s="8">
        <f t="shared" si="26"/>
        <v>0</v>
      </c>
      <c r="M498" s="188" t="e">
        <f>#REF!+#REF!</f>
        <v>#REF!</v>
      </c>
      <c r="N498" s="213"/>
      <c r="O498" s="23"/>
    </row>
    <row r="499" spans="11:15" ht="12.75">
      <c r="K499" s="22"/>
      <c r="L499" s="8">
        <f t="shared" si="26"/>
        <v>0</v>
      </c>
      <c r="M499" s="188" t="e">
        <f>#REF!+#REF!</f>
        <v>#REF!</v>
      </c>
      <c r="N499" s="213"/>
      <c r="O499" s="23"/>
    </row>
    <row r="500" spans="11:15" ht="12.75">
      <c r="K500" s="22"/>
      <c r="L500" s="8">
        <f t="shared" si="26"/>
        <v>0</v>
      </c>
      <c r="M500" s="188" t="e">
        <f>#REF!+#REF!</f>
        <v>#REF!</v>
      </c>
      <c r="N500" s="213"/>
      <c r="O500" s="23"/>
    </row>
    <row r="501" spans="11:15" ht="12.75">
      <c r="K501" s="22"/>
      <c r="L501" s="8">
        <f t="shared" si="26"/>
        <v>0</v>
      </c>
      <c r="M501" s="188" t="e">
        <f>#REF!+#REF!</f>
        <v>#REF!</v>
      </c>
      <c r="N501" s="213"/>
      <c r="O501" s="23"/>
    </row>
    <row r="502" spans="11:15" ht="12.75">
      <c r="K502" s="22"/>
      <c r="L502" s="8">
        <f t="shared" si="26"/>
        <v>0</v>
      </c>
      <c r="M502" s="188" t="e">
        <f>#REF!+#REF!</f>
        <v>#REF!</v>
      </c>
      <c r="N502" s="213"/>
      <c r="O502" s="23"/>
    </row>
    <row r="503" spans="11:15" ht="12.75">
      <c r="K503" s="22"/>
      <c r="L503" s="8">
        <f t="shared" si="26"/>
        <v>0</v>
      </c>
      <c r="M503" s="188" t="e">
        <f>#REF!+#REF!</f>
        <v>#REF!</v>
      </c>
      <c r="N503" s="213"/>
      <c r="O503" s="23"/>
    </row>
    <row r="504" spans="11:15" ht="12.75">
      <c r="K504" s="22"/>
      <c r="L504" s="8">
        <f t="shared" si="26"/>
        <v>0</v>
      </c>
      <c r="M504" s="188" t="e">
        <f>#REF!+#REF!</f>
        <v>#REF!</v>
      </c>
      <c r="N504" s="213"/>
      <c r="O504" s="23"/>
    </row>
    <row r="505" spans="11:15" ht="12.75">
      <c r="K505" s="22"/>
      <c r="L505" s="8">
        <f t="shared" si="26"/>
        <v>0</v>
      </c>
      <c r="M505" s="188" t="e">
        <f>#REF!+#REF!</f>
        <v>#REF!</v>
      </c>
      <c r="N505" s="213"/>
      <c r="O505" s="23"/>
    </row>
    <row r="506" spans="11:15" ht="12.75">
      <c r="K506" s="22"/>
      <c r="L506" s="8">
        <f t="shared" si="26"/>
        <v>0</v>
      </c>
      <c r="M506" s="188" t="e">
        <f>#REF!+#REF!</f>
        <v>#REF!</v>
      </c>
      <c r="N506" s="213"/>
      <c r="O506" s="23"/>
    </row>
    <row r="507" spans="11:15" ht="12.75">
      <c r="K507" s="22"/>
      <c r="L507" s="8">
        <f t="shared" si="26"/>
        <v>0</v>
      </c>
      <c r="M507" s="188" t="e">
        <f>#REF!+#REF!</f>
        <v>#REF!</v>
      </c>
      <c r="N507" s="213"/>
      <c r="O507" s="23"/>
    </row>
    <row r="508" spans="11:15" ht="12.75">
      <c r="K508" s="22"/>
      <c r="L508" s="8">
        <f t="shared" si="26"/>
        <v>0</v>
      </c>
      <c r="M508" s="188" t="e">
        <f>#REF!+#REF!</f>
        <v>#REF!</v>
      </c>
      <c r="N508" s="213"/>
      <c r="O508" s="23"/>
    </row>
    <row r="509" spans="11:15" ht="12.75">
      <c r="K509" s="22"/>
      <c r="L509" s="8">
        <f t="shared" si="26"/>
        <v>0</v>
      </c>
      <c r="M509" s="188" t="e">
        <f>#REF!+#REF!</f>
        <v>#REF!</v>
      </c>
      <c r="N509" s="213"/>
      <c r="O509" s="23"/>
    </row>
    <row r="510" spans="11:15" ht="12.75">
      <c r="K510" s="22"/>
      <c r="L510" s="8">
        <f t="shared" si="26"/>
        <v>0</v>
      </c>
      <c r="M510" s="188" t="e">
        <f>#REF!+#REF!</f>
        <v>#REF!</v>
      </c>
      <c r="N510" s="213"/>
      <c r="O510" s="23"/>
    </row>
    <row r="511" spans="11:15" ht="12.75">
      <c r="K511" s="22"/>
      <c r="L511" s="8">
        <f t="shared" si="26"/>
        <v>0</v>
      </c>
      <c r="M511" s="188" t="e">
        <f>#REF!+#REF!</f>
        <v>#REF!</v>
      </c>
      <c r="N511" s="213"/>
      <c r="O511" s="23"/>
    </row>
    <row r="512" spans="11:15" ht="12.75">
      <c r="K512" s="22"/>
      <c r="L512" s="8">
        <f t="shared" si="26"/>
        <v>0</v>
      </c>
      <c r="M512" s="188" t="e">
        <f>#REF!+#REF!</f>
        <v>#REF!</v>
      </c>
      <c r="N512" s="213"/>
      <c r="O512" s="23"/>
    </row>
    <row r="513" spans="11:15" ht="12.75">
      <c r="K513" s="22"/>
      <c r="L513" s="8">
        <f t="shared" si="26"/>
        <v>0</v>
      </c>
      <c r="M513" s="188" t="e">
        <f>#REF!+#REF!</f>
        <v>#REF!</v>
      </c>
      <c r="N513" s="213"/>
      <c r="O513" s="23"/>
    </row>
    <row r="514" spans="11:15" ht="12.75">
      <c r="K514" s="22"/>
      <c r="L514" s="8">
        <f t="shared" si="26"/>
        <v>0</v>
      </c>
      <c r="M514" s="188" t="e">
        <f>#REF!+#REF!</f>
        <v>#REF!</v>
      </c>
      <c r="N514" s="213"/>
      <c r="O514" s="23"/>
    </row>
    <row r="515" spans="11:15" ht="12.75">
      <c r="K515" s="22"/>
      <c r="L515" s="8">
        <f t="shared" si="26"/>
        <v>0</v>
      </c>
      <c r="M515" s="188" t="e">
        <f>#REF!+#REF!</f>
        <v>#REF!</v>
      </c>
      <c r="N515" s="213"/>
      <c r="O515" s="23"/>
    </row>
    <row r="516" spans="11:15" ht="12.75">
      <c r="K516" s="22"/>
      <c r="L516" s="8">
        <f t="shared" si="26"/>
        <v>0</v>
      </c>
      <c r="M516" s="188" t="e">
        <f>#REF!+#REF!</f>
        <v>#REF!</v>
      </c>
      <c r="N516" s="213"/>
      <c r="O516" s="23"/>
    </row>
    <row r="517" spans="11:15" ht="12.75">
      <c r="K517" s="22"/>
      <c r="L517" s="8">
        <f t="shared" si="26"/>
        <v>0</v>
      </c>
      <c r="M517" s="188" t="e">
        <f>#REF!+#REF!</f>
        <v>#REF!</v>
      </c>
      <c r="N517" s="213"/>
      <c r="O517" s="23"/>
    </row>
    <row r="518" spans="11:15" ht="12.75">
      <c r="K518" s="22"/>
      <c r="L518" s="8">
        <f t="shared" si="26"/>
        <v>0</v>
      </c>
      <c r="M518" s="188" t="e">
        <f>#REF!+#REF!</f>
        <v>#REF!</v>
      </c>
      <c r="N518" s="213"/>
      <c r="O518" s="23"/>
    </row>
    <row r="519" spans="11:15" ht="12.75">
      <c r="K519" s="22"/>
      <c r="L519" s="8">
        <f t="shared" si="26"/>
        <v>0</v>
      </c>
      <c r="M519" s="188" t="e">
        <f>#REF!+#REF!</f>
        <v>#REF!</v>
      </c>
      <c r="N519" s="213"/>
      <c r="O519" s="23"/>
    </row>
    <row r="520" spans="11:15" ht="12.75">
      <c r="K520" s="22"/>
      <c r="L520" s="8">
        <f t="shared" si="26"/>
        <v>0</v>
      </c>
      <c r="M520" s="188" t="e">
        <f>#REF!+#REF!</f>
        <v>#REF!</v>
      </c>
      <c r="N520" s="213"/>
      <c r="O520" s="23"/>
    </row>
    <row r="521" spans="11:15" ht="12.75">
      <c r="K521" s="22"/>
      <c r="L521" s="8">
        <f t="shared" si="26"/>
        <v>0</v>
      </c>
      <c r="M521" s="188" t="e">
        <f>#REF!+#REF!</f>
        <v>#REF!</v>
      </c>
      <c r="N521" s="213"/>
      <c r="O521" s="23"/>
    </row>
    <row r="522" spans="11:15" ht="12.75">
      <c r="K522" s="22"/>
      <c r="L522" s="8">
        <f t="shared" si="26"/>
        <v>0</v>
      </c>
      <c r="M522" s="188" t="e">
        <f>#REF!+#REF!</f>
        <v>#REF!</v>
      </c>
      <c r="N522" s="213"/>
      <c r="O522" s="23"/>
    </row>
    <row r="523" spans="11:15" ht="12.75">
      <c r="K523" s="22"/>
      <c r="L523" s="8">
        <f t="shared" si="26"/>
        <v>0</v>
      </c>
      <c r="M523" s="188" t="e">
        <f>#REF!+#REF!</f>
        <v>#REF!</v>
      </c>
      <c r="N523" s="213"/>
      <c r="O523" s="23"/>
    </row>
    <row r="524" spans="11:15" ht="12.75">
      <c r="K524" s="22"/>
      <c r="L524" s="8">
        <f t="shared" si="26"/>
        <v>0</v>
      </c>
      <c r="M524" s="188" t="e">
        <f>#REF!+#REF!</f>
        <v>#REF!</v>
      </c>
      <c r="N524" s="213"/>
      <c r="O524" s="23"/>
    </row>
    <row r="525" spans="11:15" ht="12.75">
      <c r="K525" s="22"/>
      <c r="L525" s="8">
        <f t="shared" si="26"/>
        <v>0</v>
      </c>
      <c r="M525" s="188" t="e">
        <f>#REF!+#REF!</f>
        <v>#REF!</v>
      </c>
      <c r="N525" s="213"/>
      <c r="O525" s="23"/>
    </row>
    <row r="526" spans="11:15" ht="12.75">
      <c r="K526" s="22"/>
      <c r="L526" s="8">
        <f t="shared" si="26"/>
        <v>0</v>
      </c>
      <c r="M526" s="188" t="e">
        <f>#REF!+#REF!</f>
        <v>#REF!</v>
      </c>
      <c r="N526" s="213"/>
      <c r="O526" s="23"/>
    </row>
    <row r="527" spans="11:15" ht="12.75">
      <c r="K527" s="22"/>
      <c r="L527" s="8">
        <f t="shared" si="26"/>
        <v>0</v>
      </c>
      <c r="M527" s="188" t="e">
        <f>#REF!+#REF!</f>
        <v>#REF!</v>
      </c>
      <c r="N527" s="213"/>
      <c r="O527" s="23"/>
    </row>
    <row r="528" spans="11:15" ht="12.75">
      <c r="K528" s="22"/>
      <c r="L528" s="8">
        <f t="shared" si="26"/>
        <v>0</v>
      </c>
      <c r="M528" s="188" t="e">
        <f>#REF!+#REF!</f>
        <v>#REF!</v>
      </c>
      <c r="N528" s="213"/>
      <c r="O528" s="23"/>
    </row>
    <row r="529" spans="11:15" ht="12.75">
      <c r="K529" s="22"/>
      <c r="L529" s="8">
        <f t="shared" si="26"/>
        <v>0</v>
      </c>
      <c r="M529" s="188" t="e">
        <f>#REF!+#REF!</f>
        <v>#REF!</v>
      </c>
      <c r="N529" s="213"/>
      <c r="O529" s="23"/>
    </row>
    <row r="530" spans="11:15" ht="12.75">
      <c r="K530" s="22"/>
      <c r="L530" s="8">
        <f t="shared" si="26"/>
        <v>0</v>
      </c>
      <c r="M530" s="188" t="e">
        <f>#REF!+#REF!</f>
        <v>#REF!</v>
      </c>
      <c r="N530" s="213"/>
      <c r="O530" s="23"/>
    </row>
    <row r="531" spans="11:15" ht="12.75">
      <c r="K531" s="22"/>
      <c r="L531" s="8">
        <f t="shared" si="26"/>
        <v>0</v>
      </c>
      <c r="M531" s="188" t="e">
        <f>#REF!+#REF!</f>
        <v>#REF!</v>
      </c>
      <c r="N531" s="213"/>
      <c r="O531" s="23"/>
    </row>
    <row r="532" spans="11:15" ht="12.75">
      <c r="K532" s="22"/>
      <c r="L532" s="8">
        <f t="shared" si="26"/>
        <v>0</v>
      </c>
      <c r="M532" s="188" t="e">
        <f>#REF!+#REF!</f>
        <v>#REF!</v>
      </c>
      <c r="N532" s="213"/>
      <c r="O532" s="23"/>
    </row>
    <row r="533" spans="11:15" ht="12.75">
      <c r="K533" s="22"/>
      <c r="L533" s="8">
        <f t="shared" si="26"/>
        <v>0</v>
      </c>
      <c r="M533" s="188" t="e">
        <f>#REF!+#REF!</f>
        <v>#REF!</v>
      </c>
      <c r="N533" s="213"/>
      <c r="O533" s="23"/>
    </row>
    <row r="534" spans="11:15" ht="12.75">
      <c r="K534" s="22"/>
      <c r="L534" s="8">
        <f t="shared" si="26"/>
        <v>0</v>
      </c>
      <c r="M534" s="188" t="e">
        <f>#REF!+#REF!</f>
        <v>#REF!</v>
      </c>
      <c r="N534" s="213"/>
      <c r="O534" s="23"/>
    </row>
    <row r="535" spans="11:15" ht="12.75">
      <c r="K535" s="22"/>
      <c r="L535" s="8">
        <f t="shared" si="26"/>
        <v>0</v>
      </c>
      <c r="M535" s="188" t="e">
        <f>#REF!+#REF!</f>
        <v>#REF!</v>
      </c>
      <c r="N535" s="213"/>
      <c r="O535" s="23"/>
    </row>
    <row r="536" spans="11:15" ht="12.75">
      <c r="K536" s="22"/>
      <c r="L536" s="8">
        <f t="shared" si="26"/>
        <v>0</v>
      </c>
      <c r="M536" s="188" t="e">
        <f>#REF!+#REF!</f>
        <v>#REF!</v>
      </c>
      <c r="N536" s="213"/>
      <c r="O536" s="23"/>
    </row>
    <row r="537" spans="11:15" ht="12.75">
      <c r="K537" s="22"/>
      <c r="L537" s="8">
        <f t="shared" si="26"/>
        <v>0</v>
      </c>
      <c r="M537" s="188" t="e">
        <f>#REF!+#REF!</f>
        <v>#REF!</v>
      </c>
      <c r="N537" s="213"/>
      <c r="O537" s="23"/>
    </row>
    <row r="538" spans="11:15" ht="12.75">
      <c r="K538" s="22"/>
      <c r="L538" s="8">
        <f t="shared" si="26"/>
        <v>0</v>
      </c>
      <c r="M538" s="188" t="e">
        <f>#REF!+#REF!</f>
        <v>#REF!</v>
      </c>
      <c r="N538" s="213"/>
      <c r="O538" s="23"/>
    </row>
    <row r="539" spans="11:15" ht="12.75">
      <c r="K539" s="22"/>
      <c r="L539" s="8">
        <f t="shared" si="26"/>
        <v>0</v>
      </c>
      <c r="M539" s="188" t="e">
        <f>#REF!+#REF!</f>
        <v>#REF!</v>
      </c>
      <c r="N539" s="213"/>
      <c r="O539" s="23"/>
    </row>
    <row r="540" spans="11:15" ht="12.75">
      <c r="K540" s="22"/>
      <c r="L540" s="8">
        <f t="shared" si="26"/>
        <v>0</v>
      </c>
      <c r="M540" s="188" t="e">
        <f>#REF!+#REF!</f>
        <v>#REF!</v>
      </c>
      <c r="N540" s="213"/>
      <c r="O540" s="23"/>
    </row>
    <row r="541" spans="11:15" ht="12.75">
      <c r="K541" s="22"/>
      <c r="L541" s="8">
        <f t="shared" si="26"/>
        <v>0</v>
      </c>
      <c r="M541" s="188" t="e">
        <f>#REF!+#REF!</f>
        <v>#REF!</v>
      </c>
      <c r="N541" s="213"/>
      <c r="O541" s="23"/>
    </row>
    <row r="542" spans="11:15" ht="12.75">
      <c r="K542" s="22"/>
      <c r="L542" s="8">
        <f aca="true" t="shared" si="27" ref="L542:L605">C543+F542</f>
        <v>0</v>
      </c>
      <c r="M542" s="188" t="e">
        <f>#REF!+#REF!</f>
        <v>#REF!</v>
      </c>
      <c r="N542" s="213"/>
      <c r="O542" s="23"/>
    </row>
    <row r="543" spans="11:15" ht="12.75">
      <c r="K543" s="22"/>
      <c r="L543" s="8">
        <f t="shared" si="27"/>
        <v>0</v>
      </c>
      <c r="M543" s="188" t="e">
        <f>#REF!+#REF!</f>
        <v>#REF!</v>
      </c>
      <c r="N543" s="213"/>
      <c r="O543" s="23"/>
    </row>
    <row r="544" spans="11:15" ht="12.75">
      <c r="K544" s="22"/>
      <c r="L544" s="8">
        <f t="shared" si="27"/>
        <v>0</v>
      </c>
      <c r="M544" s="188" t="e">
        <f>#REF!+#REF!</f>
        <v>#REF!</v>
      </c>
      <c r="N544" s="213"/>
      <c r="O544" s="23"/>
    </row>
    <row r="545" spans="11:15" ht="12.75">
      <c r="K545" s="22"/>
      <c r="L545" s="8">
        <f t="shared" si="27"/>
        <v>0</v>
      </c>
      <c r="M545" s="188" t="e">
        <f>#REF!+#REF!</f>
        <v>#REF!</v>
      </c>
      <c r="N545" s="213"/>
      <c r="O545" s="23"/>
    </row>
    <row r="546" spans="11:15" ht="12.75">
      <c r="K546" s="22"/>
      <c r="L546" s="8">
        <f t="shared" si="27"/>
        <v>0</v>
      </c>
      <c r="M546" s="188" t="e">
        <f>#REF!+#REF!</f>
        <v>#REF!</v>
      </c>
      <c r="N546" s="213"/>
      <c r="O546" s="23"/>
    </row>
    <row r="547" spans="11:15" ht="12.75">
      <c r="K547" s="22"/>
      <c r="L547" s="8">
        <f t="shared" si="27"/>
        <v>0</v>
      </c>
      <c r="M547" s="188" t="e">
        <f>#REF!+#REF!</f>
        <v>#REF!</v>
      </c>
      <c r="N547" s="213"/>
      <c r="O547" s="23"/>
    </row>
    <row r="548" spans="11:15" ht="12.75">
      <c r="K548" s="22"/>
      <c r="L548" s="8">
        <f t="shared" si="27"/>
        <v>0</v>
      </c>
      <c r="M548" s="188" t="e">
        <f>#REF!+#REF!</f>
        <v>#REF!</v>
      </c>
      <c r="N548" s="213"/>
      <c r="O548" s="23"/>
    </row>
    <row r="549" spans="11:15" ht="12.75">
      <c r="K549" s="22"/>
      <c r="L549" s="8">
        <f t="shared" si="27"/>
        <v>0</v>
      </c>
      <c r="M549" s="188" t="e">
        <f>#REF!+#REF!</f>
        <v>#REF!</v>
      </c>
      <c r="N549" s="213"/>
      <c r="O549" s="23"/>
    </row>
    <row r="550" spans="11:15" ht="12.75">
      <c r="K550" s="22"/>
      <c r="L550" s="8">
        <f t="shared" si="27"/>
        <v>0</v>
      </c>
      <c r="M550" s="188" t="e">
        <f>#REF!+#REF!</f>
        <v>#REF!</v>
      </c>
      <c r="N550" s="213"/>
      <c r="O550" s="23"/>
    </row>
    <row r="551" spans="11:15" ht="12.75">
      <c r="K551" s="22"/>
      <c r="L551" s="8">
        <f t="shared" si="27"/>
        <v>0</v>
      </c>
      <c r="M551" s="188" t="e">
        <f>#REF!+#REF!</f>
        <v>#REF!</v>
      </c>
      <c r="N551" s="213"/>
      <c r="O551" s="23"/>
    </row>
    <row r="552" spans="11:15" ht="12.75">
      <c r="K552" s="22"/>
      <c r="L552" s="8">
        <f t="shared" si="27"/>
        <v>0</v>
      </c>
      <c r="M552" s="188" t="e">
        <f>#REF!+#REF!</f>
        <v>#REF!</v>
      </c>
      <c r="N552" s="213"/>
      <c r="O552" s="23"/>
    </row>
    <row r="553" spans="11:15" ht="12.75">
      <c r="K553" s="22"/>
      <c r="L553" s="8">
        <f t="shared" si="27"/>
        <v>0</v>
      </c>
      <c r="M553" s="188" t="e">
        <f>#REF!+#REF!</f>
        <v>#REF!</v>
      </c>
      <c r="N553" s="213"/>
      <c r="O553" s="23"/>
    </row>
    <row r="554" spans="11:15" ht="12.75">
      <c r="K554" s="22"/>
      <c r="L554" s="8">
        <f t="shared" si="27"/>
        <v>0</v>
      </c>
      <c r="M554" s="188" t="e">
        <f>#REF!+#REF!</f>
        <v>#REF!</v>
      </c>
      <c r="N554" s="213"/>
      <c r="O554" s="23"/>
    </row>
    <row r="555" spans="11:15" ht="12.75">
      <c r="K555" s="22"/>
      <c r="L555" s="8">
        <f t="shared" si="27"/>
        <v>0</v>
      </c>
      <c r="M555" s="188" t="e">
        <f>#REF!+#REF!</f>
        <v>#REF!</v>
      </c>
      <c r="N555" s="213"/>
      <c r="O555" s="23"/>
    </row>
    <row r="556" spans="11:15" ht="12.75">
      <c r="K556" s="22"/>
      <c r="L556" s="8">
        <f t="shared" si="27"/>
        <v>0</v>
      </c>
      <c r="M556" s="188" t="e">
        <f>#REF!+#REF!</f>
        <v>#REF!</v>
      </c>
      <c r="N556" s="213"/>
      <c r="O556" s="23"/>
    </row>
    <row r="557" spans="11:15" ht="12.75">
      <c r="K557" s="22"/>
      <c r="L557" s="8">
        <f t="shared" si="27"/>
        <v>0</v>
      </c>
      <c r="M557" s="188" t="e">
        <f>#REF!+#REF!</f>
        <v>#REF!</v>
      </c>
      <c r="N557" s="213"/>
      <c r="O557" s="23"/>
    </row>
    <row r="558" spans="11:15" ht="12.75">
      <c r="K558" s="22"/>
      <c r="L558" s="8">
        <f t="shared" si="27"/>
        <v>0</v>
      </c>
      <c r="M558" s="188" t="e">
        <f>#REF!+#REF!</f>
        <v>#REF!</v>
      </c>
      <c r="N558" s="213"/>
      <c r="O558" s="23"/>
    </row>
    <row r="559" spans="11:15" ht="12.75">
      <c r="K559" s="22"/>
      <c r="L559" s="8">
        <f t="shared" si="27"/>
        <v>0</v>
      </c>
      <c r="M559" s="188" t="e">
        <f>#REF!+#REF!</f>
        <v>#REF!</v>
      </c>
      <c r="N559" s="213"/>
      <c r="O559" s="23"/>
    </row>
    <row r="560" spans="11:15" ht="12.75">
      <c r="K560" s="22"/>
      <c r="L560" s="8">
        <f t="shared" si="27"/>
        <v>0</v>
      </c>
      <c r="M560" s="188" t="e">
        <f>#REF!+#REF!</f>
        <v>#REF!</v>
      </c>
      <c r="N560" s="213"/>
      <c r="O560" s="23"/>
    </row>
    <row r="561" spans="11:15" ht="12.75">
      <c r="K561" s="22"/>
      <c r="L561" s="8">
        <f t="shared" si="27"/>
        <v>0</v>
      </c>
      <c r="M561" s="188" t="e">
        <f>#REF!+#REF!</f>
        <v>#REF!</v>
      </c>
      <c r="N561" s="213"/>
      <c r="O561" s="23"/>
    </row>
    <row r="562" spans="11:15" ht="12.75">
      <c r="K562" s="22"/>
      <c r="L562" s="8">
        <f t="shared" si="27"/>
        <v>0</v>
      </c>
      <c r="M562" s="188" t="e">
        <f>#REF!+#REF!</f>
        <v>#REF!</v>
      </c>
      <c r="N562" s="213"/>
      <c r="O562" s="23"/>
    </row>
    <row r="563" spans="11:15" ht="12.75">
      <c r="K563" s="22"/>
      <c r="L563" s="8">
        <f t="shared" si="27"/>
        <v>0</v>
      </c>
      <c r="M563" s="188" t="e">
        <f>#REF!+#REF!</f>
        <v>#REF!</v>
      </c>
      <c r="N563" s="213"/>
      <c r="O563" s="23"/>
    </row>
    <row r="564" spans="11:15" ht="12.75">
      <c r="K564" s="22"/>
      <c r="L564" s="8">
        <f t="shared" si="27"/>
        <v>0</v>
      </c>
      <c r="M564" s="188" t="e">
        <f>#REF!+#REF!</f>
        <v>#REF!</v>
      </c>
      <c r="N564" s="213"/>
      <c r="O564" s="23"/>
    </row>
    <row r="565" spans="11:15" ht="12.75">
      <c r="K565" s="22"/>
      <c r="L565" s="8">
        <f t="shared" si="27"/>
        <v>0</v>
      </c>
      <c r="M565" s="188" t="e">
        <f>#REF!+#REF!</f>
        <v>#REF!</v>
      </c>
      <c r="N565" s="213"/>
      <c r="O565" s="23"/>
    </row>
    <row r="566" spans="11:15" ht="12.75">
      <c r="K566" s="22"/>
      <c r="L566" s="8">
        <f t="shared" si="27"/>
        <v>0</v>
      </c>
      <c r="M566" s="188" t="e">
        <f>#REF!+#REF!</f>
        <v>#REF!</v>
      </c>
      <c r="N566" s="213"/>
      <c r="O566" s="23"/>
    </row>
    <row r="567" spans="11:15" ht="12.75">
      <c r="K567" s="22"/>
      <c r="L567" s="8">
        <f t="shared" si="27"/>
        <v>0</v>
      </c>
      <c r="M567" s="188" t="e">
        <f>#REF!+#REF!</f>
        <v>#REF!</v>
      </c>
      <c r="N567" s="213"/>
      <c r="O567" s="23"/>
    </row>
    <row r="568" spans="11:15" ht="12.75">
      <c r="K568" s="22"/>
      <c r="L568" s="8">
        <f t="shared" si="27"/>
        <v>0</v>
      </c>
      <c r="M568" s="188" t="e">
        <f>#REF!+#REF!</f>
        <v>#REF!</v>
      </c>
      <c r="N568" s="213"/>
      <c r="O568" s="23"/>
    </row>
    <row r="569" spans="11:15" ht="12.75">
      <c r="K569" s="22"/>
      <c r="L569" s="8">
        <f t="shared" si="27"/>
        <v>0</v>
      </c>
      <c r="M569" s="188" t="e">
        <f>#REF!+#REF!</f>
        <v>#REF!</v>
      </c>
      <c r="N569" s="213"/>
      <c r="O569" s="23"/>
    </row>
    <row r="570" spans="11:15" ht="12.75">
      <c r="K570" s="22"/>
      <c r="L570" s="8">
        <f t="shared" si="27"/>
        <v>0</v>
      </c>
      <c r="M570" s="188" t="e">
        <f>#REF!+#REF!</f>
        <v>#REF!</v>
      </c>
      <c r="N570" s="213"/>
      <c r="O570" s="23"/>
    </row>
    <row r="571" spans="11:15" ht="12.75">
      <c r="K571" s="22"/>
      <c r="L571" s="8">
        <f t="shared" si="27"/>
        <v>0</v>
      </c>
      <c r="M571" s="188" t="e">
        <f>#REF!+#REF!</f>
        <v>#REF!</v>
      </c>
      <c r="N571" s="213"/>
      <c r="O571" s="23"/>
    </row>
    <row r="572" spans="11:15" ht="12.75">
      <c r="K572" s="22"/>
      <c r="L572" s="8">
        <f t="shared" si="27"/>
        <v>0</v>
      </c>
      <c r="M572" s="188" t="e">
        <f>#REF!+#REF!</f>
        <v>#REF!</v>
      </c>
      <c r="N572" s="213"/>
      <c r="O572" s="23"/>
    </row>
    <row r="573" spans="11:15" ht="12.75">
      <c r="K573" s="22"/>
      <c r="L573" s="8">
        <f t="shared" si="27"/>
        <v>0</v>
      </c>
      <c r="M573" s="188" t="e">
        <f>#REF!+#REF!</f>
        <v>#REF!</v>
      </c>
      <c r="N573" s="213"/>
      <c r="O573" s="23"/>
    </row>
    <row r="574" spans="11:15" ht="12.75">
      <c r="K574" s="22"/>
      <c r="L574" s="8">
        <f t="shared" si="27"/>
        <v>0</v>
      </c>
      <c r="M574" s="188" t="e">
        <f>#REF!+#REF!</f>
        <v>#REF!</v>
      </c>
      <c r="N574" s="213"/>
      <c r="O574" s="23"/>
    </row>
    <row r="575" spans="11:15" ht="12.75">
      <c r="K575" s="22"/>
      <c r="L575" s="8">
        <f t="shared" si="27"/>
        <v>0</v>
      </c>
      <c r="M575" s="188" t="e">
        <f>#REF!+#REF!</f>
        <v>#REF!</v>
      </c>
      <c r="N575" s="213"/>
      <c r="O575" s="23"/>
    </row>
    <row r="576" spans="11:15" ht="12.75">
      <c r="K576" s="22"/>
      <c r="L576" s="8">
        <f t="shared" si="27"/>
        <v>0</v>
      </c>
      <c r="M576" s="188" t="e">
        <f>#REF!+#REF!</f>
        <v>#REF!</v>
      </c>
      <c r="N576" s="213"/>
      <c r="O576" s="23"/>
    </row>
    <row r="577" spans="11:15" ht="12.75">
      <c r="K577" s="22"/>
      <c r="L577" s="8">
        <f t="shared" si="27"/>
        <v>0</v>
      </c>
      <c r="M577" s="188" t="e">
        <f>#REF!+#REF!</f>
        <v>#REF!</v>
      </c>
      <c r="N577" s="213"/>
      <c r="O577" s="23"/>
    </row>
    <row r="578" spans="11:15" ht="12.75">
      <c r="K578" s="22"/>
      <c r="L578" s="8">
        <f t="shared" si="27"/>
        <v>0</v>
      </c>
      <c r="M578" s="188" t="e">
        <f>#REF!+#REF!</f>
        <v>#REF!</v>
      </c>
      <c r="N578" s="213"/>
      <c r="O578" s="23"/>
    </row>
    <row r="579" spans="11:15" ht="12.75">
      <c r="K579" s="22"/>
      <c r="L579" s="8">
        <f t="shared" si="27"/>
        <v>0</v>
      </c>
      <c r="M579" s="188" t="e">
        <f>#REF!+#REF!</f>
        <v>#REF!</v>
      </c>
      <c r="N579" s="213"/>
      <c r="O579" s="23"/>
    </row>
    <row r="580" spans="11:15" ht="12.75">
      <c r="K580" s="22"/>
      <c r="L580" s="8">
        <f t="shared" si="27"/>
        <v>0</v>
      </c>
      <c r="M580" s="188" t="e">
        <f>#REF!+#REF!</f>
        <v>#REF!</v>
      </c>
      <c r="N580" s="213"/>
      <c r="O580" s="23"/>
    </row>
    <row r="581" spans="11:15" ht="12.75">
      <c r="K581" s="22"/>
      <c r="L581" s="8">
        <f t="shared" si="27"/>
        <v>0</v>
      </c>
      <c r="M581" s="188" t="e">
        <f>#REF!+#REF!</f>
        <v>#REF!</v>
      </c>
      <c r="N581" s="213"/>
      <c r="O581" s="23"/>
    </row>
    <row r="582" spans="11:15" ht="12.75">
      <c r="K582" s="22"/>
      <c r="L582" s="8">
        <f t="shared" si="27"/>
        <v>0</v>
      </c>
      <c r="M582" s="188" t="e">
        <f>#REF!+#REF!</f>
        <v>#REF!</v>
      </c>
      <c r="N582" s="213"/>
      <c r="O582" s="23"/>
    </row>
    <row r="583" spans="11:15" ht="12.75">
      <c r="K583" s="22"/>
      <c r="L583" s="8">
        <f t="shared" si="27"/>
        <v>0</v>
      </c>
      <c r="M583" s="188" t="e">
        <f>#REF!+#REF!</f>
        <v>#REF!</v>
      </c>
      <c r="N583" s="213"/>
      <c r="O583" s="23"/>
    </row>
    <row r="584" spans="11:15" ht="12.75">
      <c r="K584" s="22"/>
      <c r="L584" s="8">
        <f t="shared" si="27"/>
        <v>0</v>
      </c>
      <c r="M584" s="188" t="e">
        <f>#REF!+#REF!</f>
        <v>#REF!</v>
      </c>
      <c r="N584" s="213"/>
      <c r="O584" s="23"/>
    </row>
    <row r="585" spans="11:15" ht="12.75">
      <c r="K585" s="22"/>
      <c r="L585" s="8">
        <f t="shared" si="27"/>
        <v>0</v>
      </c>
      <c r="M585" s="188" t="e">
        <f>#REF!+#REF!</f>
        <v>#REF!</v>
      </c>
      <c r="N585" s="213"/>
      <c r="O585" s="23"/>
    </row>
    <row r="586" spans="11:15" ht="12.75">
      <c r="K586" s="22"/>
      <c r="L586" s="8">
        <f t="shared" si="27"/>
        <v>0</v>
      </c>
      <c r="M586" s="188" t="e">
        <f>#REF!+#REF!</f>
        <v>#REF!</v>
      </c>
      <c r="N586" s="213"/>
      <c r="O586" s="23"/>
    </row>
    <row r="587" spans="11:15" ht="12.75">
      <c r="K587" s="22"/>
      <c r="L587" s="8">
        <f t="shared" si="27"/>
        <v>0</v>
      </c>
      <c r="M587" s="188" t="e">
        <f>#REF!+#REF!</f>
        <v>#REF!</v>
      </c>
      <c r="N587" s="213"/>
      <c r="O587" s="23"/>
    </row>
    <row r="588" spans="11:15" ht="12.75">
      <c r="K588" s="22"/>
      <c r="L588" s="8">
        <f t="shared" si="27"/>
        <v>0</v>
      </c>
      <c r="M588" s="188" t="e">
        <f>#REF!+#REF!</f>
        <v>#REF!</v>
      </c>
      <c r="N588" s="213"/>
      <c r="O588" s="23"/>
    </row>
    <row r="589" spans="11:15" ht="12.75">
      <c r="K589" s="22"/>
      <c r="L589" s="8">
        <f t="shared" si="27"/>
        <v>0</v>
      </c>
      <c r="M589" s="188" t="e">
        <f>#REF!+#REF!</f>
        <v>#REF!</v>
      </c>
      <c r="N589" s="213"/>
      <c r="O589" s="23"/>
    </row>
    <row r="590" spans="11:15" ht="12.75">
      <c r="K590" s="22"/>
      <c r="L590" s="8">
        <f t="shared" si="27"/>
        <v>0</v>
      </c>
      <c r="M590" s="188" t="e">
        <f>#REF!+#REF!</f>
        <v>#REF!</v>
      </c>
      <c r="N590" s="213"/>
      <c r="O590" s="23"/>
    </row>
    <row r="591" spans="11:15" ht="12.75">
      <c r="K591" s="22"/>
      <c r="L591" s="8">
        <f t="shared" si="27"/>
        <v>0</v>
      </c>
      <c r="M591" s="188" t="e">
        <f>#REF!+#REF!</f>
        <v>#REF!</v>
      </c>
      <c r="N591" s="213"/>
      <c r="O591" s="23"/>
    </row>
    <row r="592" spans="11:15" ht="12.75">
      <c r="K592" s="22"/>
      <c r="L592" s="8">
        <f t="shared" si="27"/>
        <v>0</v>
      </c>
      <c r="M592" s="188" t="e">
        <f>#REF!+#REF!</f>
        <v>#REF!</v>
      </c>
      <c r="N592" s="213"/>
      <c r="O592" s="23"/>
    </row>
    <row r="593" spans="11:15" ht="12.75">
      <c r="K593" s="22"/>
      <c r="L593" s="8">
        <f t="shared" si="27"/>
        <v>0</v>
      </c>
      <c r="M593" s="188" t="e">
        <f>#REF!+#REF!</f>
        <v>#REF!</v>
      </c>
      <c r="N593" s="213"/>
      <c r="O593" s="23"/>
    </row>
    <row r="594" spans="11:15" ht="12.75">
      <c r="K594" s="22"/>
      <c r="L594" s="8">
        <f t="shared" si="27"/>
        <v>0</v>
      </c>
      <c r="M594" s="188" t="e">
        <f>#REF!+#REF!</f>
        <v>#REF!</v>
      </c>
      <c r="N594" s="213"/>
      <c r="O594" s="23"/>
    </row>
    <row r="595" spans="11:15" ht="12.75">
      <c r="K595" s="22"/>
      <c r="L595" s="8">
        <f t="shared" si="27"/>
        <v>0</v>
      </c>
      <c r="M595" s="188" t="e">
        <f>#REF!+#REF!</f>
        <v>#REF!</v>
      </c>
      <c r="N595" s="213"/>
      <c r="O595" s="23"/>
    </row>
    <row r="596" spans="11:15" ht="12.75">
      <c r="K596" s="22"/>
      <c r="L596" s="8">
        <f t="shared" si="27"/>
        <v>0</v>
      </c>
      <c r="M596" s="188" t="e">
        <f>#REF!+#REF!</f>
        <v>#REF!</v>
      </c>
      <c r="N596" s="213"/>
      <c r="O596" s="23"/>
    </row>
    <row r="597" spans="11:15" ht="12.75">
      <c r="K597" s="22"/>
      <c r="L597" s="8">
        <f t="shared" si="27"/>
        <v>0</v>
      </c>
      <c r="M597" s="188" t="e">
        <f>#REF!+#REF!</f>
        <v>#REF!</v>
      </c>
      <c r="N597" s="213"/>
      <c r="O597" s="23"/>
    </row>
    <row r="598" spans="11:15" ht="12.75">
      <c r="K598" s="22"/>
      <c r="L598" s="8">
        <f t="shared" si="27"/>
        <v>0</v>
      </c>
      <c r="M598" s="188" t="e">
        <f>#REF!+#REF!</f>
        <v>#REF!</v>
      </c>
      <c r="N598" s="213"/>
      <c r="O598" s="23"/>
    </row>
    <row r="599" spans="11:15" ht="12.75">
      <c r="K599" s="22"/>
      <c r="L599" s="8">
        <f t="shared" si="27"/>
        <v>0</v>
      </c>
      <c r="M599" s="188" t="e">
        <f>#REF!+#REF!</f>
        <v>#REF!</v>
      </c>
      <c r="N599" s="213"/>
      <c r="O599" s="23"/>
    </row>
    <row r="600" spans="11:15" ht="12.75">
      <c r="K600" s="22"/>
      <c r="L600" s="8">
        <f t="shared" si="27"/>
        <v>0</v>
      </c>
      <c r="M600" s="188" t="e">
        <f>#REF!+#REF!</f>
        <v>#REF!</v>
      </c>
      <c r="N600" s="213"/>
      <c r="O600" s="23"/>
    </row>
    <row r="601" spans="11:15" ht="12.75">
      <c r="K601" s="22"/>
      <c r="L601" s="8">
        <f t="shared" si="27"/>
        <v>0</v>
      </c>
      <c r="M601" s="188" t="e">
        <f>#REF!+#REF!</f>
        <v>#REF!</v>
      </c>
      <c r="N601" s="213"/>
      <c r="O601" s="23"/>
    </row>
    <row r="602" spans="11:15" ht="12.75">
      <c r="K602" s="22"/>
      <c r="L602" s="8">
        <f t="shared" si="27"/>
        <v>0</v>
      </c>
      <c r="M602" s="188" t="e">
        <f>#REF!+#REF!</f>
        <v>#REF!</v>
      </c>
      <c r="N602" s="213"/>
      <c r="O602" s="23"/>
    </row>
    <row r="603" spans="11:15" ht="12.75">
      <c r="K603" s="22"/>
      <c r="L603" s="8">
        <f t="shared" si="27"/>
        <v>0</v>
      </c>
      <c r="M603" s="188" t="e">
        <f>#REF!+#REF!</f>
        <v>#REF!</v>
      </c>
      <c r="N603" s="213"/>
      <c r="O603" s="23"/>
    </row>
    <row r="604" spans="11:15" ht="12.75">
      <c r="K604" s="22"/>
      <c r="L604" s="8">
        <f t="shared" si="27"/>
        <v>0</v>
      </c>
      <c r="M604" s="188" t="e">
        <f>#REF!+#REF!</f>
        <v>#REF!</v>
      </c>
      <c r="N604" s="213"/>
      <c r="O604" s="23"/>
    </row>
    <row r="605" spans="11:15" ht="12.75">
      <c r="K605" s="22"/>
      <c r="L605" s="8">
        <f t="shared" si="27"/>
        <v>0</v>
      </c>
      <c r="M605" s="188" t="e">
        <f>#REF!+#REF!</f>
        <v>#REF!</v>
      </c>
      <c r="N605" s="213"/>
      <c r="O605" s="23"/>
    </row>
    <row r="606" spans="11:15" ht="12.75">
      <c r="K606" s="22"/>
      <c r="L606" s="8">
        <f aca="true" t="shared" si="28" ref="L606:L635">C607+F606</f>
        <v>0</v>
      </c>
      <c r="M606" s="188" t="e">
        <f>#REF!+#REF!</f>
        <v>#REF!</v>
      </c>
      <c r="N606" s="213"/>
      <c r="O606" s="23"/>
    </row>
    <row r="607" spans="11:15" ht="12.75">
      <c r="K607" s="22"/>
      <c r="L607" s="8">
        <f t="shared" si="28"/>
        <v>0</v>
      </c>
      <c r="M607" s="188" t="e">
        <f>#REF!+#REF!</f>
        <v>#REF!</v>
      </c>
      <c r="N607" s="213"/>
      <c r="O607" s="23"/>
    </row>
    <row r="608" spans="11:15" ht="12.75">
      <c r="K608" s="22"/>
      <c r="L608" s="8">
        <f t="shared" si="28"/>
        <v>0</v>
      </c>
      <c r="M608" s="188" t="e">
        <f>#REF!+#REF!</f>
        <v>#REF!</v>
      </c>
      <c r="N608" s="213"/>
      <c r="O608" s="23"/>
    </row>
    <row r="609" spans="11:15" ht="12.75">
      <c r="K609" s="22"/>
      <c r="L609" s="8">
        <f t="shared" si="28"/>
        <v>0</v>
      </c>
      <c r="M609" s="188" t="e">
        <f>#REF!+#REF!</f>
        <v>#REF!</v>
      </c>
      <c r="N609" s="213"/>
      <c r="O609" s="23"/>
    </row>
    <row r="610" spans="11:15" ht="12.75">
      <c r="K610" s="22"/>
      <c r="L610" s="8">
        <f t="shared" si="28"/>
        <v>0</v>
      </c>
      <c r="M610" s="188" t="e">
        <f>#REF!+#REF!</f>
        <v>#REF!</v>
      </c>
      <c r="N610" s="213"/>
      <c r="O610" s="23"/>
    </row>
    <row r="611" spans="11:15" ht="12.75">
      <c r="K611" s="22"/>
      <c r="L611" s="8">
        <f t="shared" si="28"/>
        <v>0</v>
      </c>
      <c r="M611" s="188" t="e">
        <f>#REF!+#REF!</f>
        <v>#REF!</v>
      </c>
      <c r="N611" s="213"/>
      <c r="O611" s="23"/>
    </row>
    <row r="612" spans="11:15" ht="12.75">
      <c r="K612" s="22"/>
      <c r="L612" s="8">
        <f t="shared" si="28"/>
        <v>0</v>
      </c>
      <c r="M612" s="188" t="e">
        <f>#REF!+#REF!</f>
        <v>#REF!</v>
      </c>
      <c r="N612" s="213"/>
      <c r="O612" s="23"/>
    </row>
    <row r="613" spans="11:15" ht="12.75">
      <c r="K613" s="22"/>
      <c r="L613" s="8">
        <f t="shared" si="28"/>
        <v>0</v>
      </c>
      <c r="M613" s="188" t="e">
        <f>#REF!+#REF!</f>
        <v>#REF!</v>
      </c>
      <c r="N613" s="213"/>
      <c r="O613" s="23"/>
    </row>
    <row r="614" spans="11:15" ht="12.75">
      <c r="K614" s="22"/>
      <c r="L614" s="8">
        <f t="shared" si="28"/>
        <v>0</v>
      </c>
      <c r="M614" s="188" t="e">
        <f>#REF!+#REF!</f>
        <v>#REF!</v>
      </c>
      <c r="N614" s="213"/>
      <c r="O614" s="23"/>
    </row>
    <row r="615" spans="11:15" ht="12.75">
      <c r="K615" s="22"/>
      <c r="L615" s="8">
        <f t="shared" si="28"/>
        <v>0</v>
      </c>
      <c r="M615" s="188" t="e">
        <f>#REF!+#REF!</f>
        <v>#REF!</v>
      </c>
      <c r="N615" s="213"/>
      <c r="O615" s="23"/>
    </row>
    <row r="616" spans="11:15" ht="12.75">
      <c r="K616" s="22"/>
      <c r="L616" s="8">
        <f t="shared" si="28"/>
        <v>0</v>
      </c>
      <c r="M616" s="188" t="e">
        <f>#REF!+#REF!</f>
        <v>#REF!</v>
      </c>
      <c r="N616" s="213"/>
      <c r="O616" s="23"/>
    </row>
    <row r="617" spans="11:15" ht="12.75">
      <c r="K617" s="22"/>
      <c r="L617" s="8">
        <f t="shared" si="28"/>
        <v>0</v>
      </c>
      <c r="M617" s="188" t="e">
        <f>#REF!+#REF!</f>
        <v>#REF!</v>
      </c>
      <c r="N617" s="213"/>
      <c r="O617" s="23"/>
    </row>
    <row r="618" spans="11:15" ht="12.75">
      <c r="K618" s="22"/>
      <c r="L618" s="8">
        <f t="shared" si="28"/>
        <v>0</v>
      </c>
      <c r="M618" s="188" t="e">
        <f>#REF!+#REF!</f>
        <v>#REF!</v>
      </c>
      <c r="N618" s="213"/>
      <c r="O618" s="23"/>
    </row>
    <row r="619" spans="11:15" ht="12.75">
      <c r="K619" s="22"/>
      <c r="L619" s="8">
        <f t="shared" si="28"/>
        <v>0</v>
      </c>
      <c r="M619" s="188" t="e">
        <f>#REF!+#REF!</f>
        <v>#REF!</v>
      </c>
      <c r="N619" s="213"/>
      <c r="O619" s="23"/>
    </row>
    <row r="620" spans="11:15" ht="12.75">
      <c r="K620" s="22"/>
      <c r="L620" s="8">
        <f t="shared" si="28"/>
        <v>0</v>
      </c>
      <c r="M620" s="188" t="e">
        <f>#REF!+#REF!</f>
        <v>#REF!</v>
      </c>
      <c r="N620" s="213"/>
      <c r="O620" s="23"/>
    </row>
    <row r="621" spans="11:15" ht="12.75">
      <c r="K621" s="22"/>
      <c r="L621" s="8">
        <f t="shared" si="28"/>
        <v>0</v>
      </c>
      <c r="M621" s="188" t="e">
        <f>#REF!+#REF!</f>
        <v>#REF!</v>
      </c>
      <c r="N621" s="213"/>
      <c r="O621" s="23"/>
    </row>
    <row r="622" spans="11:15" ht="12.75">
      <c r="K622" s="22"/>
      <c r="L622" s="8">
        <f t="shared" si="28"/>
        <v>0</v>
      </c>
      <c r="M622" s="188" t="e">
        <f>#REF!+#REF!</f>
        <v>#REF!</v>
      </c>
      <c r="N622" s="213"/>
      <c r="O622" s="23"/>
    </row>
    <row r="623" spans="11:15" ht="12.75">
      <c r="K623" s="22"/>
      <c r="L623" s="8">
        <f t="shared" si="28"/>
        <v>0</v>
      </c>
      <c r="M623" s="188" t="e">
        <f>#REF!+#REF!</f>
        <v>#REF!</v>
      </c>
      <c r="N623" s="213"/>
      <c r="O623" s="23"/>
    </row>
    <row r="624" spans="11:15" ht="12.75">
      <c r="K624" s="22"/>
      <c r="L624" s="8">
        <f t="shared" si="28"/>
        <v>0</v>
      </c>
      <c r="M624" s="188" t="e">
        <f>#REF!+#REF!</f>
        <v>#REF!</v>
      </c>
      <c r="N624" s="213"/>
      <c r="O624" s="23"/>
    </row>
    <row r="625" spans="11:15" ht="12.75">
      <c r="K625" s="22"/>
      <c r="L625" s="8">
        <f t="shared" si="28"/>
        <v>0</v>
      </c>
      <c r="M625" s="188" t="e">
        <f>#REF!+#REF!</f>
        <v>#REF!</v>
      </c>
      <c r="N625" s="213"/>
      <c r="O625" s="23"/>
    </row>
    <row r="626" spans="11:15" ht="12.75">
      <c r="K626" s="22"/>
      <c r="L626" s="8">
        <f t="shared" si="28"/>
        <v>0</v>
      </c>
      <c r="M626" s="188" t="e">
        <f>#REF!+#REF!</f>
        <v>#REF!</v>
      </c>
      <c r="N626" s="213"/>
      <c r="O626" s="23"/>
    </row>
    <row r="627" spans="11:15" ht="12.75">
      <c r="K627" s="22"/>
      <c r="L627" s="8">
        <f t="shared" si="28"/>
        <v>0</v>
      </c>
      <c r="M627" s="188" t="e">
        <f>#REF!+#REF!</f>
        <v>#REF!</v>
      </c>
      <c r="N627" s="213"/>
      <c r="O627" s="23"/>
    </row>
    <row r="628" spans="11:15" ht="12.75">
      <c r="K628" s="22"/>
      <c r="L628" s="8">
        <f t="shared" si="28"/>
        <v>0</v>
      </c>
      <c r="M628" s="188" t="e">
        <f>#REF!+#REF!</f>
        <v>#REF!</v>
      </c>
      <c r="N628" s="213"/>
      <c r="O628" s="23"/>
    </row>
    <row r="629" spans="11:15" ht="12.75">
      <c r="K629" s="22"/>
      <c r="L629" s="8">
        <f t="shared" si="28"/>
        <v>0</v>
      </c>
      <c r="M629" s="188" t="e">
        <f>#REF!+#REF!</f>
        <v>#REF!</v>
      </c>
      <c r="N629" s="213"/>
      <c r="O629" s="23"/>
    </row>
    <row r="630" spans="11:15" ht="12.75">
      <c r="K630" s="22"/>
      <c r="L630" s="8">
        <f t="shared" si="28"/>
        <v>0</v>
      </c>
      <c r="M630" s="188" t="e">
        <f>#REF!+#REF!</f>
        <v>#REF!</v>
      </c>
      <c r="N630" s="213"/>
      <c r="O630" s="23"/>
    </row>
    <row r="631" spans="11:15" ht="12.75">
      <c r="K631" s="22"/>
      <c r="L631" s="8">
        <f t="shared" si="28"/>
        <v>0</v>
      </c>
      <c r="M631" s="188" t="e">
        <f>#REF!+#REF!</f>
        <v>#REF!</v>
      </c>
      <c r="N631" s="213"/>
      <c r="O631" s="23"/>
    </row>
    <row r="632" spans="11:15" ht="12.75">
      <c r="K632" s="22"/>
      <c r="L632" s="8">
        <f t="shared" si="28"/>
        <v>0</v>
      </c>
      <c r="M632" s="188" t="e">
        <f>#REF!+#REF!</f>
        <v>#REF!</v>
      </c>
      <c r="N632" s="213"/>
      <c r="O632" s="23"/>
    </row>
    <row r="633" spans="11:15" ht="12.75">
      <c r="K633" s="22"/>
      <c r="L633" s="8">
        <f t="shared" si="28"/>
        <v>0</v>
      </c>
      <c r="M633" s="188" t="e">
        <f>#REF!+#REF!</f>
        <v>#REF!</v>
      </c>
      <c r="N633" s="213"/>
      <c r="O633" s="23"/>
    </row>
    <row r="634" spans="11:15" ht="12.75">
      <c r="K634" s="22"/>
      <c r="L634" s="8">
        <f t="shared" si="28"/>
        <v>0</v>
      </c>
      <c r="M634" s="188" t="e">
        <f>#REF!+#REF!</f>
        <v>#REF!</v>
      </c>
      <c r="N634" s="213"/>
      <c r="O634" s="23"/>
    </row>
    <row r="635" spans="11:15" ht="12.75">
      <c r="K635" s="22"/>
      <c r="L635" s="8">
        <f t="shared" si="28"/>
        <v>0</v>
      </c>
      <c r="M635" s="188" t="e">
        <f>#REF!+#REF!</f>
        <v>#REF!</v>
      </c>
      <c r="N635" s="213"/>
      <c r="O635" s="23"/>
    </row>
    <row r="636" spans="11:15" ht="12.75">
      <c r="K636" s="22"/>
      <c r="L636" s="24"/>
      <c r="M636" s="188" t="e">
        <f>#REF!+#REF!</f>
        <v>#REF!</v>
      </c>
      <c r="N636" s="213"/>
      <c r="O636" s="23"/>
    </row>
    <row r="637" spans="11:15" ht="12.75">
      <c r="K637" s="22"/>
      <c r="L637" s="24"/>
      <c r="M637" s="188" t="e">
        <f>#REF!+#REF!</f>
        <v>#REF!</v>
      </c>
      <c r="N637" s="213"/>
      <c r="O637" s="23"/>
    </row>
    <row r="638" spans="11:15" ht="12.75">
      <c r="K638" s="22"/>
      <c r="L638" s="24"/>
      <c r="M638" s="188" t="e">
        <f>#REF!+#REF!</f>
        <v>#REF!</v>
      </c>
      <c r="N638" s="213"/>
      <c r="O638" s="23"/>
    </row>
    <row r="639" spans="11:15" ht="12.75">
      <c r="K639" s="22"/>
      <c r="L639" s="24"/>
      <c r="M639" s="188" t="e">
        <f>#REF!+#REF!</f>
        <v>#REF!</v>
      </c>
      <c r="N639" s="213"/>
      <c r="O639" s="23"/>
    </row>
    <row r="640" spans="11:15" ht="12.75">
      <c r="K640" s="22"/>
      <c r="L640" s="24"/>
      <c r="M640" s="188" t="e">
        <f>#REF!+#REF!</f>
        <v>#REF!</v>
      </c>
      <c r="N640" s="213"/>
      <c r="O640" s="23"/>
    </row>
    <row r="641" spans="11:15" ht="12.75">
      <c r="K641" s="22"/>
      <c r="L641" s="24"/>
      <c r="M641" s="188" t="e">
        <f>#REF!+#REF!</f>
        <v>#REF!</v>
      </c>
      <c r="N641" s="213"/>
      <c r="O641" s="23"/>
    </row>
    <row r="642" spans="11:15" ht="12.75">
      <c r="K642" s="22"/>
      <c r="L642" s="24"/>
      <c r="M642" s="188" t="e">
        <f>#REF!+#REF!</f>
        <v>#REF!</v>
      </c>
      <c r="N642" s="213"/>
      <c r="O642" s="23"/>
    </row>
    <row r="643" spans="11:15" ht="12.75">
      <c r="K643" s="22"/>
      <c r="L643" s="24"/>
      <c r="M643" s="188" t="e">
        <f>#REF!+#REF!</f>
        <v>#REF!</v>
      </c>
      <c r="N643" s="213"/>
      <c r="O643" s="23"/>
    </row>
    <row r="644" spans="11:15" ht="12.75">
      <c r="K644" s="22"/>
      <c r="L644" s="24"/>
      <c r="M644" s="188" t="e">
        <f>#REF!+#REF!</f>
        <v>#REF!</v>
      </c>
      <c r="N644" s="213"/>
      <c r="O644" s="23"/>
    </row>
    <row r="645" spans="11:15" ht="12.75">
      <c r="K645" s="22"/>
      <c r="L645" s="24"/>
      <c r="M645" s="188" t="e">
        <f>#REF!+#REF!</f>
        <v>#REF!</v>
      </c>
      <c r="N645" s="213"/>
      <c r="O645" s="23"/>
    </row>
    <row r="646" spans="11:15" ht="12.75">
      <c r="K646" s="22"/>
      <c r="L646" s="24"/>
      <c r="M646" s="188" t="e">
        <f>#REF!+#REF!</f>
        <v>#REF!</v>
      </c>
      <c r="N646" s="213"/>
      <c r="O646" s="23"/>
    </row>
    <row r="647" spans="11:15" ht="12.75">
      <c r="K647" s="22"/>
      <c r="L647" s="24"/>
      <c r="M647" s="188" t="e">
        <f>#REF!+#REF!</f>
        <v>#REF!</v>
      </c>
      <c r="N647" s="213"/>
      <c r="O647" s="23"/>
    </row>
    <row r="648" spans="11:15" ht="12.75">
      <c r="K648" s="22"/>
      <c r="L648" s="24"/>
      <c r="M648" s="188" t="e">
        <f>#REF!+#REF!</f>
        <v>#REF!</v>
      </c>
      <c r="N648" s="213"/>
      <c r="O648" s="23"/>
    </row>
    <row r="649" spans="11:15" ht="12.75">
      <c r="K649" s="22"/>
      <c r="L649" s="24"/>
      <c r="M649" s="188" t="e">
        <f>#REF!+#REF!</f>
        <v>#REF!</v>
      </c>
      <c r="N649" s="213"/>
      <c r="O649" s="23"/>
    </row>
    <row r="650" spans="11:15" ht="12.75">
      <c r="K650" s="22"/>
      <c r="L650" s="24"/>
      <c r="M650" s="188" t="e">
        <f>#REF!+#REF!</f>
        <v>#REF!</v>
      </c>
      <c r="N650" s="213"/>
      <c r="O650" s="23"/>
    </row>
    <row r="651" spans="11:15" ht="12.75">
      <c r="K651" s="22"/>
      <c r="L651" s="24"/>
      <c r="M651" s="188" t="e">
        <f>#REF!+#REF!</f>
        <v>#REF!</v>
      </c>
      <c r="N651" s="213"/>
      <c r="O651" s="23"/>
    </row>
    <row r="652" spans="11:15" ht="12.75">
      <c r="K652" s="22"/>
      <c r="L652" s="24"/>
      <c r="M652" s="188" t="e">
        <f>#REF!+#REF!</f>
        <v>#REF!</v>
      </c>
      <c r="N652" s="213"/>
      <c r="O652" s="23"/>
    </row>
    <row r="653" spans="11:15" ht="12.75">
      <c r="K653" s="22"/>
      <c r="L653" s="24"/>
      <c r="M653" s="188" t="e">
        <f>#REF!+#REF!</f>
        <v>#REF!</v>
      </c>
      <c r="N653" s="213"/>
      <c r="O653" s="23"/>
    </row>
    <row r="654" spans="11:15" ht="12.75">
      <c r="K654" s="22"/>
      <c r="L654" s="24"/>
      <c r="M654" s="188" t="e">
        <f>#REF!+#REF!</f>
        <v>#REF!</v>
      </c>
      <c r="N654" s="213"/>
      <c r="O654" s="23"/>
    </row>
    <row r="655" spans="11:15" ht="12.75">
      <c r="K655" s="22"/>
      <c r="L655" s="24"/>
      <c r="M655" s="188" t="e">
        <f>#REF!+#REF!</f>
        <v>#REF!</v>
      </c>
      <c r="N655" s="213"/>
      <c r="O655" s="23"/>
    </row>
    <row r="656" spans="11:15" ht="12.75">
      <c r="K656" s="22"/>
      <c r="L656" s="24"/>
      <c r="M656" s="188" t="e">
        <f>#REF!+#REF!</f>
        <v>#REF!</v>
      </c>
      <c r="N656" s="213"/>
      <c r="O656" s="23"/>
    </row>
    <row r="657" spans="11:15" ht="12.75">
      <c r="K657" s="22"/>
      <c r="L657" s="24"/>
      <c r="M657" s="188" t="e">
        <f>#REF!+#REF!</f>
        <v>#REF!</v>
      </c>
      <c r="N657" s="213"/>
      <c r="O657" s="23"/>
    </row>
    <row r="658" spans="11:15" ht="12.75">
      <c r="K658" s="22"/>
      <c r="L658" s="24"/>
      <c r="M658" s="188" t="e">
        <f>#REF!+#REF!</f>
        <v>#REF!</v>
      </c>
      <c r="N658" s="213"/>
      <c r="O658" s="23"/>
    </row>
    <row r="659" spans="11:15" ht="12.75">
      <c r="K659" s="22"/>
      <c r="L659" s="24"/>
      <c r="M659" s="188" t="e">
        <f>#REF!+#REF!</f>
        <v>#REF!</v>
      </c>
      <c r="N659" s="213"/>
      <c r="O659" s="23"/>
    </row>
    <row r="660" spans="11:15" ht="12.75">
      <c r="K660" s="22"/>
      <c r="L660" s="24"/>
      <c r="M660" s="188" t="e">
        <f>#REF!+#REF!</f>
        <v>#REF!</v>
      </c>
      <c r="N660" s="213"/>
      <c r="O660" s="23"/>
    </row>
    <row r="661" spans="11:15" ht="12.75">
      <c r="K661" s="22"/>
      <c r="L661" s="24"/>
      <c r="M661" s="188" t="e">
        <f>#REF!+#REF!</f>
        <v>#REF!</v>
      </c>
      <c r="N661" s="213"/>
      <c r="O661" s="23"/>
    </row>
    <row r="662" spans="11:15" ht="12.75">
      <c r="K662" s="22"/>
      <c r="L662" s="24"/>
      <c r="M662" s="188" t="e">
        <f>#REF!+#REF!</f>
        <v>#REF!</v>
      </c>
      <c r="N662" s="213"/>
      <c r="O662" s="23"/>
    </row>
    <row r="663" spans="11:15" ht="12.75">
      <c r="K663" s="22"/>
      <c r="L663" s="24"/>
      <c r="M663" s="188" t="e">
        <f>#REF!+#REF!</f>
        <v>#REF!</v>
      </c>
      <c r="N663" s="213"/>
      <c r="O663" s="23"/>
    </row>
    <row r="664" spans="11:15" ht="12.75">
      <c r="K664" s="22"/>
      <c r="L664" s="24"/>
      <c r="M664" s="188" t="e">
        <f>#REF!+#REF!</f>
        <v>#REF!</v>
      </c>
      <c r="N664" s="213"/>
      <c r="O664" s="23"/>
    </row>
    <row r="665" spans="11:15" ht="12.75">
      <c r="K665" s="22"/>
      <c r="L665" s="24"/>
      <c r="M665" s="188" t="e">
        <f>#REF!+#REF!</f>
        <v>#REF!</v>
      </c>
      <c r="N665" s="213"/>
      <c r="O665" s="23"/>
    </row>
    <row r="666" spans="11:15" ht="12.75">
      <c r="K666" s="22"/>
      <c r="L666" s="24"/>
      <c r="M666" s="188" t="e">
        <f>#REF!+#REF!</f>
        <v>#REF!</v>
      </c>
      <c r="N666" s="213"/>
      <c r="O666" s="23"/>
    </row>
    <row r="667" spans="11:15" ht="12.75">
      <c r="K667" s="22"/>
      <c r="L667" s="24"/>
      <c r="M667" s="188" t="e">
        <f>#REF!+#REF!</f>
        <v>#REF!</v>
      </c>
      <c r="N667" s="213"/>
      <c r="O667" s="23"/>
    </row>
    <row r="668" spans="11:15" ht="12.75">
      <c r="K668" s="22"/>
      <c r="L668" s="24"/>
      <c r="M668" s="188" t="e">
        <f>#REF!+#REF!</f>
        <v>#REF!</v>
      </c>
      <c r="N668" s="213"/>
      <c r="O668" s="23"/>
    </row>
    <row r="669" spans="11:15" ht="12.75">
      <c r="K669" s="22"/>
      <c r="L669" s="24"/>
      <c r="M669" s="188" t="e">
        <f>#REF!+#REF!</f>
        <v>#REF!</v>
      </c>
      <c r="N669" s="213"/>
      <c r="O669" s="23"/>
    </row>
    <row r="670" spans="11:15" ht="12.75">
      <c r="K670" s="22"/>
      <c r="L670" s="24"/>
      <c r="M670" s="188" t="e">
        <f>#REF!+#REF!</f>
        <v>#REF!</v>
      </c>
      <c r="N670" s="213"/>
      <c r="O670" s="23"/>
    </row>
    <row r="671" spans="11:15" ht="12.75">
      <c r="K671" s="22"/>
      <c r="L671" s="24"/>
      <c r="M671" s="188" t="e">
        <f>#REF!+#REF!</f>
        <v>#REF!</v>
      </c>
      <c r="N671" s="213"/>
      <c r="O671" s="23"/>
    </row>
    <row r="672" spans="11:15" ht="12.75">
      <c r="K672" s="22"/>
      <c r="L672" s="24"/>
      <c r="M672" s="188" t="e">
        <f>#REF!+#REF!</f>
        <v>#REF!</v>
      </c>
      <c r="N672" s="213"/>
      <c r="O672" s="23"/>
    </row>
    <row r="673" spans="11:15" ht="12.75">
      <c r="K673" s="22"/>
      <c r="L673" s="24"/>
      <c r="M673" s="188" t="e">
        <f>#REF!+#REF!</f>
        <v>#REF!</v>
      </c>
      <c r="N673" s="213"/>
      <c r="O673" s="23"/>
    </row>
    <row r="674" spans="11:15" ht="12.75">
      <c r="K674" s="22"/>
      <c r="L674" s="24"/>
      <c r="M674" s="188" t="e">
        <f>#REF!+#REF!</f>
        <v>#REF!</v>
      </c>
      <c r="N674" s="213"/>
      <c r="O674" s="23"/>
    </row>
    <row r="675" spans="11:15" ht="12.75">
      <c r="K675" s="22"/>
      <c r="L675" s="24"/>
      <c r="M675" s="188" t="e">
        <f>#REF!+#REF!</f>
        <v>#REF!</v>
      </c>
      <c r="N675" s="213"/>
      <c r="O675" s="23"/>
    </row>
    <row r="676" spans="11:15" ht="12.75">
      <c r="K676" s="22"/>
      <c r="L676" s="24"/>
      <c r="M676" s="188" t="e">
        <f>#REF!+#REF!</f>
        <v>#REF!</v>
      </c>
      <c r="N676" s="213"/>
      <c r="O676" s="23"/>
    </row>
    <row r="677" spans="11:15" ht="12.75">
      <c r="K677" s="22"/>
      <c r="L677" s="24"/>
      <c r="M677" s="188" t="e">
        <f>#REF!+#REF!</f>
        <v>#REF!</v>
      </c>
      <c r="N677" s="213"/>
      <c r="O677" s="23"/>
    </row>
    <row r="678" spans="11:15" ht="12.75">
      <c r="K678" s="22"/>
      <c r="L678" s="24"/>
      <c r="M678" s="188" t="e">
        <f>#REF!+#REF!</f>
        <v>#REF!</v>
      </c>
      <c r="N678" s="213"/>
      <c r="O678" s="23"/>
    </row>
    <row r="679" spans="11:15" ht="12.75">
      <c r="K679" s="22"/>
      <c r="L679" s="24"/>
      <c r="M679" s="188" t="e">
        <f>#REF!+#REF!</f>
        <v>#REF!</v>
      </c>
      <c r="N679" s="213"/>
      <c r="O679" s="23"/>
    </row>
    <row r="680" spans="11:15" ht="12.75">
      <c r="K680" s="22"/>
      <c r="L680" s="24"/>
      <c r="M680" s="188" t="e">
        <f>#REF!+#REF!</f>
        <v>#REF!</v>
      </c>
      <c r="N680" s="213"/>
      <c r="O680" s="23"/>
    </row>
    <row r="681" spans="11:15" ht="12.75">
      <c r="K681" s="22"/>
      <c r="L681" s="24"/>
      <c r="M681" s="188" t="e">
        <f>#REF!+#REF!</f>
        <v>#REF!</v>
      </c>
      <c r="N681" s="213"/>
      <c r="O681" s="23"/>
    </row>
    <row r="682" spans="11:15" ht="12.75">
      <c r="K682" s="22"/>
      <c r="L682" s="24"/>
      <c r="M682" s="188" t="e">
        <f>#REF!+#REF!</f>
        <v>#REF!</v>
      </c>
      <c r="N682" s="213"/>
      <c r="O682" s="23"/>
    </row>
    <row r="683" spans="11:15" ht="12.75">
      <c r="K683" s="22"/>
      <c r="L683" s="24"/>
      <c r="M683" s="188" t="e">
        <f>#REF!+#REF!</f>
        <v>#REF!</v>
      </c>
      <c r="N683" s="213"/>
      <c r="O683" s="23"/>
    </row>
    <row r="684" spans="11:15" ht="12.75">
      <c r="K684" s="22"/>
      <c r="L684" s="24"/>
      <c r="M684" s="188" t="e">
        <f>#REF!+#REF!</f>
        <v>#REF!</v>
      </c>
      <c r="N684" s="213"/>
      <c r="O684" s="23"/>
    </row>
    <row r="685" spans="11:15" ht="12.75">
      <c r="K685" s="22"/>
      <c r="L685" s="24"/>
      <c r="M685" s="188" t="e">
        <f>#REF!+#REF!</f>
        <v>#REF!</v>
      </c>
      <c r="N685" s="213"/>
      <c r="O685" s="23"/>
    </row>
    <row r="686" spans="11:15" ht="12.75">
      <c r="K686" s="22"/>
      <c r="L686" s="24"/>
      <c r="M686" s="188" t="e">
        <f>#REF!+#REF!</f>
        <v>#REF!</v>
      </c>
      <c r="N686" s="213"/>
      <c r="O686" s="23"/>
    </row>
    <row r="687" spans="11:15" ht="12.75">
      <c r="K687" s="22"/>
      <c r="L687" s="24"/>
      <c r="M687" s="188" t="e">
        <f>#REF!+#REF!</f>
        <v>#REF!</v>
      </c>
      <c r="N687" s="213"/>
      <c r="O687" s="23"/>
    </row>
    <row r="688" spans="11:15" ht="12.75">
      <c r="K688" s="22"/>
      <c r="L688" s="24"/>
      <c r="M688" s="188" t="e">
        <f>#REF!+#REF!</f>
        <v>#REF!</v>
      </c>
      <c r="N688" s="213"/>
      <c r="O688" s="23"/>
    </row>
    <row r="689" spans="11:15" ht="12.75">
      <c r="K689" s="22"/>
      <c r="L689" s="24"/>
      <c r="M689" s="188" t="e">
        <f>#REF!+#REF!</f>
        <v>#REF!</v>
      </c>
      <c r="N689" s="213"/>
      <c r="O689" s="23"/>
    </row>
    <row r="690" spans="11:15" ht="12.75">
      <c r="K690" s="22"/>
      <c r="L690" s="24"/>
      <c r="M690" s="188" t="e">
        <f>#REF!+#REF!</f>
        <v>#REF!</v>
      </c>
      <c r="N690" s="213"/>
      <c r="O690" s="23"/>
    </row>
    <row r="691" spans="11:15" ht="12.75">
      <c r="K691" s="22"/>
      <c r="L691" s="24"/>
      <c r="M691" s="188" t="e">
        <f>#REF!+#REF!</f>
        <v>#REF!</v>
      </c>
      <c r="N691" s="213"/>
      <c r="O691" s="23"/>
    </row>
    <row r="692" spans="11:15" ht="12.75">
      <c r="K692" s="22"/>
      <c r="L692" s="24"/>
      <c r="M692" s="188" t="e">
        <f>#REF!+#REF!</f>
        <v>#REF!</v>
      </c>
      <c r="N692" s="213"/>
      <c r="O692" s="23"/>
    </row>
    <row r="693" spans="11:15" ht="12.75">
      <c r="K693" s="22"/>
      <c r="L693" s="24"/>
      <c r="M693" s="188" t="e">
        <f>#REF!+#REF!</f>
        <v>#REF!</v>
      </c>
      <c r="N693" s="213"/>
      <c r="O693" s="23"/>
    </row>
    <row r="694" spans="11:15" ht="12.75">
      <c r="K694" s="22"/>
      <c r="L694" s="24"/>
      <c r="M694" s="188" t="e">
        <f>#REF!+#REF!</f>
        <v>#REF!</v>
      </c>
      <c r="N694" s="213"/>
      <c r="O694" s="23"/>
    </row>
    <row r="695" spans="11:15" ht="12.75">
      <c r="K695" s="22"/>
      <c r="L695" s="24"/>
      <c r="M695" s="188" t="e">
        <f>#REF!+#REF!</f>
        <v>#REF!</v>
      </c>
      <c r="N695" s="213"/>
      <c r="O695" s="23"/>
    </row>
    <row r="696" spans="11:15" ht="12.75">
      <c r="K696" s="22"/>
      <c r="L696" s="24"/>
      <c r="M696" s="188" t="e">
        <f>#REF!+#REF!</f>
        <v>#REF!</v>
      </c>
      <c r="N696" s="213"/>
      <c r="O696" s="23"/>
    </row>
    <row r="697" spans="11:15" ht="12.75">
      <c r="K697" s="22"/>
      <c r="L697" s="24"/>
      <c r="M697" s="188" t="e">
        <f>#REF!+#REF!</f>
        <v>#REF!</v>
      </c>
      <c r="N697" s="213"/>
      <c r="O697" s="23"/>
    </row>
    <row r="698" spans="11:15" ht="12.75">
      <c r="K698" s="22"/>
      <c r="L698" s="24"/>
      <c r="M698" s="188" t="e">
        <f>#REF!+#REF!</f>
        <v>#REF!</v>
      </c>
      <c r="N698" s="213"/>
      <c r="O698" s="23"/>
    </row>
    <row r="699" spans="11:15" ht="12.75">
      <c r="K699" s="22"/>
      <c r="L699" s="24"/>
      <c r="M699" s="188" t="e">
        <f>#REF!+#REF!</f>
        <v>#REF!</v>
      </c>
      <c r="N699" s="213"/>
      <c r="O699" s="23"/>
    </row>
    <row r="700" spans="11:15" ht="12.75">
      <c r="K700" s="22"/>
      <c r="L700" s="24"/>
      <c r="M700" s="188" t="e">
        <f>#REF!+#REF!</f>
        <v>#REF!</v>
      </c>
      <c r="N700" s="213"/>
      <c r="O700" s="23"/>
    </row>
    <row r="701" spans="11:15" ht="12.75">
      <c r="K701" s="22"/>
      <c r="L701" s="24"/>
      <c r="M701" s="188" t="e">
        <f>#REF!+#REF!</f>
        <v>#REF!</v>
      </c>
      <c r="N701" s="213"/>
      <c r="O701" s="23"/>
    </row>
    <row r="702" spans="11:15" ht="12.75">
      <c r="K702" s="22"/>
      <c r="L702" s="24"/>
      <c r="M702" s="188" t="e">
        <f>#REF!+#REF!</f>
        <v>#REF!</v>
      </c>
      <c r="N702" s="213"/>
      <c r="O702" s="23"/>
    </row>
    <row r="703" spans="11:15" ht="12.75">
      <c r="K703" s="22"/>
      <c r="L703" s="24"/>
      <c r="M703" s="188" t="e">
        <f>#REF!+#REF!</f>
        <v>#REF!</v>
      </c>
      <c r="N703" s="213"/>
      <c r="O703" s="23"/>
    </row>
    <row r="704" spans="11:15" ht="12.75">
      <c r="K704" s="22"/>
      <c r="L704" s="24"/>
      <c r="M704" s="188" t="e">
        <f>#REF!+#REF!</f>
        <v>#REF!</v>
      </c>
      <c r="N704" s="213"/>
      <c r="O704" s="23"/>
    </row>
    <row r="705" spans="11:15" ht="12.75">
      <c r="K705" s="22"/>
      <c r="L705" s="24"/>
      <c r="M705" s="188" t="e">
        <f>#REF!+#REF!</f>
        <v>#REF!</v>
      </c>
      <c r="N705" s="213"/>
      <c r="O705" s="23"/>
    </row>
    <row r="706" spans="11:15" ht="12.75">
      <c r="K706" s="22"/>
      <c r="L706" s="24"/>
      <c r="M706" s="188" t="e">
        <f>#REF!+#REF!</f>
        <v>#REF!</v>
      </c>
      <c r="N706" s="213"/>
      <c r="O706" s="23"/>
    </row>
    <row r="707" spans="11:15" ht="12.75">
      <c r="K707" s="22"/>
      <c r="L707" s="24"/>
      <c r="M707" s="188" t="e">
        <f>#REF!+#REF!</f>
        <v>#REF!</v>
      </c>
      <c r="N707" s="213"/>
      <c r="O707" s="23"/>
    </row>
    <row r="708" spans="11:15" ht="12.75">
      <c r="K708" s="22"/>
      <c r="L708" s="24"/>
      <c r="M708" s="188" t="e">
        <f>#REF!+#REF!</f>
        <v>#REF!</v>
      </c>
      <c r="N708" s="213"/>
      <c r="O708" s="23"/>
    </row>
    <row r="709" spans="11:15" ht="12.75">
      <c r="K709" s="22"/>
      <c r="L709" s="24"/>
      <c r="M709" s="188" t="e">
        <f>#REF!+#REF!</f>
        <v>#REF!</v>
      </c>
      <c r="N709" s="213"/>
      <c r="O709" s="23"/>
    </row>
    <row r="710" spans="11:15" ht="12.75">
      <c r="K710" s="22"/>
      <c r="L710" s="24"/>
      <c r="N710" s="213"/>
      <c r="O710" s="23"/>
    </row>
    <row r="711" spans="11:15" ht="12.75">
      <c r="K711" s="22"/>
      <c r="L711" s="24"/>
      <c r="N711" s="213"/>
      <c r="O711" s="23"/>
    </row>
    <row r="712" spans="11:15" ht="12.75">
      <c r="K712" s="22"/>
      <c r="L712" s="24"/>
      <c r="N712" s="213"/>
      <c r="O712" s="23"/>
    </row>
    <row r="713" spans="11:15" ht="12.75">
      <c r="K713" s="22"/>
      <c r="L713" s="24"/>
      <c r="N713" s="213"/>
      <c r="O713" s="23"/>
    </row>
    <row r="714" spans="11:15" ht="12.75">
      <c r="K714" s="22"/>
      <c r="L714" s="24"/>
      <c r="N714" s="213"/>
      <c r="O714" s="23"/>
    </row>
    <row r="715" spans="11:15" ht="12.75">
      <c r="K715" s="22"/>
      <c r="L715" s="24"/>
      <c r="N715" s="213"/>
      <c r="O715" s="23"/>
    </row>
    <row r="716" spans="11:15" ht="12.75">
      <c r="K716" s="22"/>
      <c r="L716" s="24"/>
      <c r="N716" s="213"/>
      <c r="O716" s="23"/>
    </row>
    <row r="717" spans="11:15" ht="12.75">
      <c r="K717" s="22"/>
      <c r="L717" s="24"/>
      <c r="N717" s="213"/>
      <c r="O717" s="23"/>
    </row>
    <row r="718" spans="11:15" ht="12.75">
      <c r="K718" s="22"/>
      <c r="L718" s="24"/>
      <c r="N718" s="213"/>
      <c r="O718" s="23"/>
    </row>
    <row r="719" spans="11:15" ht="12.75">
      <c r="K719" s="22"/>
      <c r="L719" s="24"/>
      <c r="N719" s="213"/>
      <c r="O719" s="23"/>
    </row>
    <row r="720" spans="11:15" ht="12.75">
      <c r="K720" s="22"/>
      <c r="L720" s="24"/>
      <c r="N720" s="213"/>
      <c r="O720" s="23"/>
    </row>
    <row r="721" spans="11:15" ht="12.75">
      <c r="K721" s="22"/>
      <c r="L721" s="24"/>
      <c r="N721" s="213"/>
      <c r="O721" s="23"/>
    </row>
    <row r="722" spans="11:15" ht="12.75">
      <c r="K722" s="22"/>
      <c r="L722" s="24"/>
      <c r="N722" s="213"/>
      <c r="O722" s="23"/>
    </row>
    <row r="723" spans="11:15" ht="12.75">
      <c r="K723" s="22"/>
      <c r="L723" s="24"/>
      <c r="N723" s="213"/>
      <c r="O723" s="23"/>
    </row>
    <row r="724" spans="11:15" ht="12.75">
      <c r="K724" s="22"/>
      <c r="L724" s="24"/>
      <c r="N724" s="213"/>
      <c r="O724" s="23"/>
    </row>
    <row r="725" spans="11:15" ht="12.75">
      <c r="K725" s="22"/>
      <c r="L725" s="24"/>
      <c r="N725" s="213"/>
      <c r="O725" s="23"/>
    </row>
    <row r="726" spans="11:15" ht="12.75">
      <c r="K726" s="22"/>
      <c r="L726" s="24"/>
      <c r="N726" s="213"/>
      <c r="O726" s="23"/>
    </row>
    <row r="727" spans="11:15" ht="12.75">
      <c r="K727" s="22"/>
      <c r="L727" s="24"/>
      <c r="N727" s="213"/>
      <c r="O727" s="23"/>
    </row>
    <row r="728" spans="11:15" ht="12.75">
      <c r="K728" s="22"/>
      <c r="L728" s="24"/>
      <c r="N728" s="213"/>
      <c r="O728" s="23"/>
    </row>
    <row r="729" spans="11:15" ht="12.75">
      <c r="K729" s="22"/>
      <c r="L729" s="24"/>
      <c r="N729" s="213"/>
      <c r="O729" s="23"/>
    </row>
    <row r="730" spans="11:15" ht="12.75">
      <c r="K730" s="22"/>
      <c r="L730" s="24"/>
      <c r="N730" s="213"/>
      <c r="O730" s="23"/>
    </row>
    <row r="731" spans="11:15" ht="12.75">
      <c r="K731" s="22"/>
      <c r="L731" s="24"/>
      <c r="N731" s="213"/>
      <c r="O731" s="23"/>
    </row>
    <row r="732" spans="11:15" ht="12.75">
      <c r="K732" s="22"/>
      <c r="L732" s="24"/>
      <c r="N732" s="213"/>
      <c r="O732" s="23"/>
    </row>
    <row r="733" spans="11:15" ht="12.75">
      <c r="K733" s="22"/>
      <c r="L733" s="24"/>
      <c r="N733" s="213"/>
      <c r="O733" s="23"/>
    </row>
    <row r="734" spans="11:15" ht="12.75">
      <c r="K734" s="22"/>
      <c r="L734" s="24"/>
      <c r="N734" s="213"/>
      <c r="O734" s="23"/>
    </row>
    <row r="735" spans="11:15" ht="12.75">
      <c r="K735" s="22"/>
      <c r="L735" s="24"/>
      <c r="N735" s="213"/>
      <c r="O735" s="23"/>
    </row>
    <row r="736" spans="11:15" ht="12.75">
      <c r="K736" s="22"/>
      <c r="L736" s="24"/>
      <c r="N736" s="213"/>
      <c r="O736" s="23"/>
    </row>
    <row r="737" spans="11:15" ht="12.75">
      <c r="K737" s="22"/>
      <c r="L737" s="24"/>
      <c r="N737" s="213"/>
      <c r="O737" s="23"/>
    </row>
    <row r="738" spans="11:15" ht="12.75">
      <c r="K738" s="22"/>
      <c r="L738" s="24"/>
      <c r="N738" s="213"/>
      <c r="O738" s="23"/>
    </row>
    <row r="739" spans="11:15" ht="12.75">
      <c r="K739" s="22"/>
      <c r="L739" s="24"/>
      <c r="N739" s="213"/>
      <c r="O739" s="23"/>
    </row>
    <row r="740" spans="11:15" ht="12.75">
      <c r="K740" s="22"/>
      <c r="L740" s="24"/>
      <c r="N740" s="213"/>
      <c r="O740" s="23"/>
    </row>
    <row r="741" spans="11:15" ht="12.75">
      <c r="K741" s="22"/>
      <c r="L741" s="24"/>
      <c r="N741" s="213"/>
      <c r="O741" s="23"/>
    </row>
    <row r="742" spans="11:15" ht="12.75">
      <c r="K742" s="22"/>
      <c r="L742" s="24"/>
      <c r="N742" s="213"/>
      <c r="O742" s="23"/>
    </row>
    <row r="743" spans="11:15" ht="12.75">
      <c r="K743" s="22"/>
      <c r="L743" s="24"/>
      <c r="N743" s="213"/>
      <c r="O743" s="23"/>
    </row>
    <row r="744" spans="11:15" ht="12.75">
      <c r="K744" s="22"/>
      <c r="L744" s="24"/>
      <c r="N744" s="213"/>
      <c r="O744" s="23"/>
    </row>
    <row r="745" spans="11:15" ht="12.75">
      <c r="K745" s="22"/>
      <c r="L745" s="24"/>
      <c r="N745" s="213"/>
      <c r="O745" s="23"/>
    </row>
    <row r="746" spans="11:15" ht="12.75">
      <c r="K746" s="22"/>
      <c r="L746" s="24"/>
      <c r="N746" s="213"/>
      <c r="O746" s="23"/>
    </row>
    <row r="747" spans="11:15" ht="12.75">
      <c r="K747" s="22"/>
      <c r="L747" s="24"/>
      <c r="N747" s="213"/>
      <c r="O747" s="23"/>
    </row>
    <row r="748" spans="11:15" ht="12.75">
      <c r="K748" s="22"/>
      <c r="L748" s="24"/>
      <c r="N748" s="213"/>
      <c r="O748" s="23"/>
    </row>
    <row r="749" spans="11:15" ht="12.75">
      <c r="K749" s="22"/>
      <c r="L749" s="24"/>
      <c r="N749" s="213"/>
      <c r="O749" s="23"/>
    </row>
    <row r="750" spans="11:15" ht="12.75">
      <c r="K750" s="22"/>
      <c r="L750" s="24"/>
      <c r="N750" s="213"/>
      <c r="O750" s="23"/>
    </row>
    <row r="751" spans="11:15" ht="12.75">
      <c r="K751" s="22"/>
      <c r="L751" s="24"/>
      <c r="N751" s="213"/>
      <c r="O751" s="23"/>
    </row>
    <row r="752" spans="11:15" ht="12.75">
      <c r="K752" s="22"/>
      <c r="L752" s="24"/>
      <c r="N752" s="213"/>
      <c r="O752" s="23"/>
    </row>
    <row r="753" spans="11:15" ht="12.75">
      <c r="K753" s="22"/>
      <c r="L753" s="24"/>
      <c r="N753" s="213"/>
      <c r="O753" s="23"/>
    </row>
    <row r="754" spans="11:15" ht="12.75">
      <c r="K754" s="22"/>
      <c r="L754" s="24"/>
      <c r="N754" s="213"/>
      <c r="O754" s="23"/>
    </row>
    <row r="755" spans="11:15" ht="12.75">
      <c r="K755" s="22"/>
      <c r="L755" s="24"/>
      <c r="N755" s="213"/>
      <c r="O755" s="23"/>
    </row>
    <row r="756" spans="11:15" ht="12.75">
      <c r="K756" s="22"/>
      <c r="L756" s="24"/>
      <c r="N756" s="213"/>
      <c r="O756" s="23"/>
    </row>
    <row r="757" spans="11:15" ht="12.75">
      <c r="K757" s="22"/>
      <c r="L757" s="24"/>
      <c r="N757" s="213"/>
      <c r="O757" s="23"/>
    </row>
    <row r="758" spans="11:15" ht="12.75">
      <c r="K758" s="22"/>
      <c r="L758" s="24"/>
      <c r="N758" s="213"/>
      <c r="O758" s="23"/>
    </row>
    <row r="759" spans="11:15" ht="12.75">
      <c r="K759" s="22"/>
      <c r="L759" s="24"/>
      <c r="N759" s="213"/>
      <c r="O759" s="23"/>
    </row>
    <row r="760" spans="11:15" ht="12.75">
      <c r="K760" s="22"/>
      <c r="L760" s="24"/>
      <c r="N760" s="213"/>
      <c r="O760" s="23"/>
    </row>
    <row r="761" spans="11:15" ht="12.75">
      <c r="K761" s="22"/>
      <c r="L761" s="24"/>
      <c r="N761" s="213"/>
      <c r="O761" s="23"/>
    </row>
    <row r="762" spans="11:15" ht="12.75">
      <c r="K762" s="22"/>
      <c r="L762" s="24"/>
      <c r="N762" s="213"/>
      <c r="O762" s="23"/>
    </row>
    <row r="763" spans="11:15" ht="12.75">
      <c r="K763" s="22"/>
      <c r="L763" s="24"/>
      <c r="N763" s="213"/>
      <c r="O763" s="23"/>
    </row>
    <row r="764" spans="11:15" ht="12.75">
      <c r="K764" s="22"/>
      <c r="L764" s="24"/>
      <c r="N764" s="213"/>
      <c r="O764" s="23"/>
    </row>
    <row r="765" spans="11:15" ht="12.75">
      <c r="K765" s="22"/>
      <c r="L765" s="24"/>
      <c r="N765" s="213"/>
      <c r="O765" s="23"/>
    </row>
    <row r="766" spans="11:15" ht="12.75">
      <c r="K766" s="22"/>
      <c r="L766" s="24"/>
      <c r="N766" s="213"/>
      <c r="O766" s="23"/>
    </row>
    <row r="767" spans="11:15" ht="12.75">
      <c r="K767" s="22"/>
      <c r="L767" s="24"/>
      <c r="N767" s="213"/>
      <c r="O767" s="23"/>
    </row>
    <row r="768" spans="11:15" ht="12.75">
      <c r="K768" s="22"/>
      <c r="L768" s="24"/>
      <c r="N768" s="213"/>
      <c r="O768" s="23"/>
    </row>
    <row r="769" spans="11:15" ht="12.75">
      <c r="K769" s="22"/>
      <c r="L769" s="24"/>
      <c r="N769" s="213"/>
      <c r="O769" s="23"/>
    </row>
    <row r="770" spans="11:15" ht="12.75">
      <c r="K770" s="22"/>
      <c r="L770" s="24"/>
      <c r="N770" s="213"/>
      <c r="O770" s="23"/>
    </row>
    <row r="771" spans="11:15" ht="12.75">
      <c r="K771" s="22"/>
      <c r="L771" s="24"/>
      <c r="N771" s="213"/>
      <c r="O771" s="23"/>
    </row>
    <row r="772" spans="11:15" ht="12.75">
      <c r="K772" s="22"/>
      <c r="L772" s="24"/>
      <c r="N772" s="213"/>
      <c r="O772" s="23"/>
    </row>
    <row r="773" spans="11:15" ht="12.75">
      <c r="K773" s="22"/>
      <c r="L773" s="24"/>
      <c r="N773" s="213"/>
      <c r="O773" s="23"/>
    </row>
    <row r="774" spans="11:15" ht="12.75">
      <c r="K774" s="22"/>
      <c r="L774" s="24"/>
      <c r="N774" s="213"/>
      <c r="O774" s="23"/>
    </row>
    <row r="775" spans="11:15" ht="12.75">
      <c r="K775" s="22"/>
      <c r="L775" s="24"/>
      <c r="N775" s="213"/>
      <c r="O775" s="23"/>
    </row>
    <row r="776" spans="11:15" ht="12.75">
      <c r="K776" s="22"/>
      <c r="L776" s="24"/>
      <c r="N776" s="213"/>
      <c r="O776" s="23"/>
    </row>
    <row r="777" spans="11:15" ht="12.75">
      <c r="K777" s="22"/>
      <c r="L777" s="24"/>
      <c r="N777" s="213"/>
      <c r="O777" s="23"/>
    </row>
    <row r="778" spans="11:15" ht="12.75">
      <c r="K778" s="22"/>
      <c r="L778" s="24"/>
      <c r="N778" s="213"/>
      <c r="O778" s="23"/>
    </row>
    <row r="779" spans="11:15" ht="12.75">
      <c r="K779" s="22"/>
      <c r="L779" s="24"/>
      <c r="N779" s="213"/>
      <c r="O779" s="23"/>
    </row>
    <row r="780" spans="11:15" ht="12.75">
      <c r="K780" s="22"/>
      <c r="L780" s="24"/>
      <c r="N780" s="213"/>
      <c r="O780" s="23"/>
    </row>
    <row r="781" spans="11:15" ht="12.75">
      <c r="K781" s="22"/>
      <c r="L781" s="24"/>
      <c r="N781" s="213"/>
      <c r="O781" s="23"/>
    </row>
    <row r="782" spans="11:15" ht="12.75">
      <c r="K782" s="22"/>
      <c r="L782" s="24"/>
      <c r="N782" s="213"/>
      <c r="O782" s="23"/>
    </row>
    <row r="783" spans="11:15" ht="12.75">
      <c r="K783" s="22"/>
      <c r="L783" s="24"/>
      <c r="N783" s="213"/>
      <c r="O783" s="23"/>
    </row>
    <row r="784" spans="11:15" ht="12.75">
      <c r="K784" s="22"/>
      <c r="L784" s="24"/>
      <c r="N784" s="213"/>
      <c r="O784" s="23"/>
    </row>
    <row r="785" spans="11:15" ht="12.75">
      <c r="K785" s="22"/>
      <c r="L785" s="24"/>
      <c r="N785" s="213"/>
      <c r="O785" s="23"/>
    </row>
    <row r="786" spans="11:15" ht="12.75">
      <c r="K786" s="22"/>
      <c r="L786" s="24"/>
      <c r="N786" s="213"/>
      <c r="O786" s="23"/>
    </row>
    <row r="787" spans="11:15" ht="12.75">
      <c r="K787" s="22"/>
      <c r="L787" s="24"/>
      <c r="N787" s="213"/>
      <c r="O787" s="23"/>
    </row>
    <row r="788" spans="11:15" ht="12.75">
      <c r="K788" s="22"/>
      <c r="L788" s="24"/>
      <c r="N788" s="213"/>
      <c r="O788" s="23"/>
    </row>
    <row r="789" spans="11:15" ht="12.75">
      <c r="K789" s="22"/>
      <c r="L789" s="24"/>
      <c r="N789" s="213"/>
      <c r="O789" s="23"/>
    </row>
    <row r="790" spans="11:15" ht="12.75">
      <c r="K790" s="22"/>
      <c r="L790" s="24"/>
      <c r="N790" s="213"/>
      <c r="O790" s="23"/>
    </row>
    <row r="791" spans="11:15" ht="12.75">
      <c r="K791" s="22"/>
      <c r="L791" s="24"/>
      <c r="N791" s="213"/>
      <c r="O791" s="23"/>
    </row>
    <row r="792" spans="11:15" ht="12.75">
      <c r="K792" s="22"/>
      <c r="L792" s="24"/>
      <c r="N792" s="213"/>
      <c r="O792" s="23"/>
    </row>
    <row r="793" spans="11:15" ht="12.75">
      <c r="K793" s="22"/>
      <c r="L793" s="24"/>
      <c r="N793" s="213"/>
      <c r="O793" s="23"/>
    </row>
    <row r="794" spans="11:15" ht="12.75">
      <c r="K794" s="22"/>
      <c r="L794" s="24"/>
      <c r="N794" s="213"/>
      <c r="O794" s="23"/>
    </row>
    <row r="795" spans="11:15" ht="12.75">
      <c r="K795" s="22"/>
      <c r="L795" s="24"/>
      <c r="N795" s="213"/>
      <c r="O795" s="23"/>
    </row>
    <row r="796" spans="11:15" ht="12.75">
      <c r="K796" s="22"/>
      <c r="L796" s="24"/>
      <c r="N796" s="213"/>
      <c r="O796" s="23"/>
    </row>
    <row r="797" spans="11:15" ht="12.75">
      <c r="K797" s="22"/>
      <c r="L797" s="24"/>
      <c r="N797" s="213"/>
      <c r="O797" s="23"/>
    </row>
    <row r="798" spans="11:15" ht="12.75">
      <c r="K798" s="22"/>
      <c r="L798" s="24"/>
      <c r="N798" s="213"/>
      <c r="O798" s="23"/>
    </row>
    <row r="799" spans="11:15" ht="12.75">
      <c r="K799" s="22"/>
      <c r="L799" s="24"/>
      <c r="N799" s="213"/>
      <c r="O799" s="23"/>
    </row>
    <row r="800" spans="11:15" ht="12.75">
      <c r="K800" s="22"/>
      <c r="L800" s="24"/>
      <c r="N800" s="213"/>
      <c r="O800" s="23"/>
    </row>
    <row r="801" spans="11:15" ht="12.75">
      <c r="K801" s="22"/>
      <c r="L801" s="24"/>
      <c r="N801" s="213"/>
      <c r="O801" s="23"/>
    </row>
    <row r="802" spans="11:15" ht="12.75">
      <c r="K802" s="22"/>
      <c r="L802" s="24"/>
      <c r="N802" s="213"/>
      <c r="O802" s="23"/>
    </row>
    <row r="803" spans="11:15" ht="12.75">
      <c r="K803" s="22"/>
      <c r="L803" s="24"/>
      <c r="N803" s="213"/>
      <c r="O803" s="23"/>
    </row>
    <row r="804" spans="11:15" ht="12.75">
      <c r="K804" s="22"/>
      <c r="L804" s="24"/>
      <c r="N804" s="213"/>
      <c r="O804" s="23"/>
    </row>
    <row r="805" spans="11:15" ht="12.75">
      <c r="K805" s="22"/>
      <c r="L805" s="24"/>
      <c r="N805" s="213"/>
      <c r="O805" s="23"/>
    </row>
    <row r="806" spans="11:15" ht="12.75">
      <c r="K806" s="22"/>
      <c r="L806" s="24"/>
      <c r="N806" s="213"/>
      <c r="O806" s="23"/>
    </row>
    <row r="807" spans="11:15" ht="12.75">
      <c r="K807" s="22"/>
      <c r="L807" s="24"/>
      <c r="N807" s="213"/>
      <c r="O807" s="23"/>
    </row>
    <row r="808" spans="11:15" ht="12.75">
      <c r="K808" s="22"/>
      <c r="L808" s="24"/>
      <c r="N808" s="213"/>
      <c r="O808" s="23"/>
    </row>
    <row r="809" spans="11:15" ht="12.75">
      <c r="K809" s="22"/>
      <c r="L809" s="24"/>
      <c r="N809" s="213"/>
      <c r="O809" s="23"/>
    </row>
    <row r="810" spans="11:15" ht="12.75">
      <c r="K810" s="22"/>
      <c r="L810" s="24"/>
      <c r="N810" s="213"/>
      <c r="O810" s="23"/>
    </row>
    <row r="811" spans="11:15" ht="12.75">
      <c r="K811" s="22"/>
      <c r="L811" s="24"/>
      <c r="N811" s="213"/>
      <c r="O811" s="23"/>
    </row>
    <row r="812" spans="11:15" ht="12.75">
      <c r="K812" s="22"/>
      <c r="L812" s="24"/>
      <c r="N812" s="213"/>
      <c r="O812" s="23"/>
    </row>
    <row r="813" spans="11:15" ht="12.75">
      <c r="K813" s="22"/>
      <c r="L813" s="24"/>
      <c r="N813" s="213"/>
      <c r="O813" s="23"/>
    </row>
    <row r="814" spans="11:15" ht="12.75">
      <c r="K814" s="22"/>
      <c r="L814" s="24"/>
      <c r="N814" s="213"/>
      <c r="O814" s="23"/>
    </row>
    <row r="815" spans="11:15" ht="12.75">
      <c r="K815" s="22"/>
      <c r="L815" s="24"/>
      <c r="N815" s="213"/>
      <c r="O815" s="23"/>
    </row>
    <row r="816" spans="11:15" ht="12.75">
      <c r="K816" s="22"/>
      <c r="L816" s="24"/>
      <c r="N816" s="213"/>
      <c r="O816" s="23"/>
    </row>
    <row r="817" spans="11:15" ht="12.75">
      <c r="K817" s="22"/>
      <c r="L817" s="24"/>
      <c r="N817" s="213"/>
      <c r="O817" s="23"/>
    </row>
    <row r="818" spans="11:15" ht="12.75">
      <c r="K818" s="22"/>
      <c r="L818" s="24"/>
      <c r="N818" s="213"/>
      <c r="O818" s="23"/>
    </row>
    <row r="819" spans="11:15" ht="12.75">
      <c r="K819" s="22"/>
      <c r="L819" s="24"/>
      <c r="N819" s="213"/>
      <c r="O819" s="23"/>
    </row>
    <row r="820" spans="11:15" ht="12.75">
      <c r="K820" s="22"/>
      <c r="L820" s="24"/>
      <c r="N820" s="213"/>
      <c r="O820" s="23"/>
    </row>
    <row r="821" spans="11:15" ht="12.75">
      <c r="K821" s="22"/>
      <c r="L821" s="24"/>
      <c r="N821" s="213"/>
      <c r="O821" s="23"/>
    </row>
    <row r="822" spans="11:15" ht="12.75">
      <c r="K822" s="22"/>
      <c r="L822" s="24"/>
      <c r="N822" s="213"/>
      <c r="O822" s="23"/>
    </row>
    <row r="823" spans="11:15" ht="12.75">
      <c r="K823" s="22"/>
      <c r="L823" s="24"/>
      <c r="N823" s="213"/>
      <c r="O823" s="23"/>
    </row>
    <row r="824" spans="11:15" ht="12.75">
      <c r="K824" s="22"/>
      <c r="L824" s="24"/>
      <c r="N824" s="213"/>
      <c r="O824" s="23"/>
    </row>
    <row r="825" spans="11:15" ht="12.75">
      <c r="K825" s="22"/>
      <c r="L825" s="24"/>
      <c r="N825" s="213"/>
      <c r="O825" s="23"/>
    </row>
    <row r="826" spans="11:15" ht="12.75">
      <c r="K826" s="22"/>
      <c r="L826" s="24"/>
      <c r="N826" s="213"/>
      <c r="O826" s="23"/>
    </row>
    <row r="827" spans="11:15" ht="12.75">
      <c r="K827" s="22"/>
      <c r="L827" s="24"/>
      <c r="N827" s="213"/>
      <c r="O827" s="23"/>
    </row>
    <row r="828" spans="11:15" ht="12.75">
      <c r="K828" s="22"/>
      <c r="L828" s="24"/>
      <c r="N828" s="213"/>
      <c r="O828" s="23"/>
    </row>
    <row r="829" spans="11:15" ht="12.75">
      <c r="K829" s="22"/>
      <c r="L829" s="24"/>
      <c r="N829" s="213"/>
      <c r="O829" s="23"/>
    </row>
    <row r="830" spans="11:15" ht="12.75">
      <c r="K830" s="22"/>
      <c r="L830" s="24"/>
      <c r="N830" s="213"/>
      <c r="O830" s="23"/>
    </row>
    <row r="831" spans="11:15" ht="12.75">
      <c r="K831" s="22"/>
      <c r="L831" s="24"/>
      <c r="N831" s="213"/>
      <c r="O831" s="23"/>
    </row>
    <row r="832" spans="11:15" ht="12.75">
      <c r="K832" s="22"/>
      <c r="L832" s="24"/>
      <c r="N832" s="213"/>
      <c r="O832" s="23"/>
    </row>
    <row r="833" spans="11:15" ht="12.75">
      <c r="K833" s="22"/>
      <c r="L833" s="24"/>
      <c r="N833" s="213"/>
      <c r="O833" s="23"/>
    </row>
    <row r="834" spans="11:15" ht="12.75">
      <c r="K834" s="22"/>
      <c r="L834" s="24"/>
      <c r="N834" s="213"/>
      <c r="O834" s="23"/>
    </row>
    <row r="835" spans="11:15" ht="12.75">
      <c r="K835" s="22"/>
      <c r="L835" s="24"/>
      <c r="N835" s="213"/>
      <c r="O835" s="23"/>
    </row>
    <row r="836" spans="11:15" ht="12.75">
      <c r="K836" s="22"/>
      <c r="L836" s="24"/>
      <c r="N836" s="213"/>
      <c r="O836" s="23"/>
    </row>
    <row r="837" spans="11:15" ht="12.75">
      <c r="K837" s="22"/>
      <c r="L837" s="24"/>
      <c r="N837" s="213"/>
      <c r="O837" s="23"/>
    </row>
    <row r="838" spans="11:15" ht="12.75">
      <c r="K838" s="22"/>
      <c r="L838" s="24"/>
      <c r="N838" s="213"/>
      <c r="O838" s="23"/>
    </row>
    <row r="839" spans="11:15" ht="12.75">
      <c r="K839" s="22"/>
      <c r="L839" s="24"/>
      <c r="N839" s="213"/>
      <c r="O839" s="23"/>
    </row>
    <row r="840" spans="11:15" ht="12.75">
      <c r="K840" s="22"/>
      <c r="L840" s="24"/>
      <c r="N840" s="213"/>
      <c r="O840" s="23"/>
    </row>
    <row r="841" spans="11:15" ht="12.75">
      <c r="K841" s="22"/>
      <c r="L841" s="24"/>
      <c r="N841" s="213"/>
      <c r="O841" s="23"/>
    </row>
    <row r="842" spans="11:15" ht="12.75">
      <c r="K842" s="22"/>
      <c r="L842" s="24"/>
      <c r="N842" s="213"/>
      <c r="O842" s="23"/>
    </row>
    <row r="843" spans="11:15" ht="12.75">
      <c r="K843" s="22"/>
      <c r="L843" s="24"/>
      <c r="N843" s="213"/>
      <c r="O843" s="23"/>
    </row>
    <row r="844" spans="11:15" ht="12.75">
      <c r="K844" s="22"/>
      <c r="L844" s="24"/>
      <c r="N844" s="213"/>
      <c r="O844" s="23"/>
    </row>
    <row r="845" spans="11:15" ht="12.75">
      <c r="K845" s="22"/>
      <c r="L845" s="24"/>
      <c r="N845" s="213"/>
      <c r="O845" s="23"/>
    </row>
    <row r="846" spans="11:15" ht="12.75">
      <c r="K846" s="22"/>
      <c r="L846" s="24"/>
      <c r="N846" s="213"/>
      <c r="O846" s="23"/>
    </row>
    <row r="847" spans="11:15" ht="12.75">
      <c r="K847" s="22"/>
      <c r="L847" s="24"/>
      <c r="N847" s="213"/>
      <c r="O847" s="23"/>
    </row>
    <row r="848" spans="11:15" ht="12.75">
      <c r="K848" s="22"/>
      <c r="L848" s="24"/>
      <c r="N848" s="213"/>
      <c r="O848" s="23"/>
    </row>
    <row r="849" spans="11:15" ht="12.75">
      <c r="K849" s="22"/>
      <c r="L849" s="24"/>
      <c r="N849" s="213"/>
      <c r="O849" s="23"/>
    </row>
    <row r="850" spans="11:15" ht="12.75">
      <c r="K850" s="22"/>
      <c r="L850" s="24"/>
      <c r="N850" s="213"/>
      <c r="O850" s="23"/>
    </row>
    <row r="851" spans="11:15" ht="12.75">
      <c r="K851" s="22"/>
      <c r="L851" s="24"/>
      <c r="N851" s="213"/>
      <c r="O851" s="23"/>
    </row>
    <row r="852" spans="11:15" ht="12.75">
      <c r="K852" s="22"/>
      <c r="L852" s="24"/>
      <c r="N852" s="213"/>
      <c r="O852" s="23"/>
    </row>
    <row r="853" spans="11:15" ht="12.75">
      <c r="K853" s="22"/>
      <c r="L853" s="24"/>
      <c r="N853" s="213"/>
      <c r="O853" s="23"/>
    </row>
    <row r="854" spans="11:15" ht="12.75">
      <c r="K854" s="22"/>
      <c r="L854" s="24"/>
      <c r="N854" s="213"/>
      <c r="O854" s="23"/>
    </row>
    <row r="855" spans="11:15" ht="12.75">
      <c r="K855" s="22"/>
      <c r="L855" s="24"/>
      <c r="N855" s="213"/>
      <c r="O855" s="23"/>
    </row>
    <row r="856" spans="11:15" ht="12.75">
      <c r="K856" s="22"/>
      <c r="L856" s="24"/>
      <c r="N856" s="213"/>
      <c r="O856" s="23"/>
    </row>
    <row r="857" spans="11:15" ht="12.75">
      <c r="K857" s="22"/>
      <c r="L857" s="24"/>
      <c r="N857" s="213"/>
      <c r="O857" s="23"/>
    </row>
    <row r="858" spans="11:15" ht="12.75">
      <c r="K858" s="22"/>
      <c r="L858" s="24"/>
      <c r="N858" s="213"/>
      <c r="O858" s="23"/>
    </row>
    <row r="859" spans="11:15" ht="12.75">
      <c r="K859" s="22"/>
      <c r="L859" s="24"/>
      <c r="N859" s="213"/>
      <c r="O859" s="23"/>
    </row>
    <row r="860" spans="11:15" ht="12.75">
      <c r="K860" s="22"/>
      <c r="L860" s="24"/>
      <c r="N860" s="213"/>
      <c r="O860" s="23"/>
    </row>
    <row r="861" spans="11:15" ht="12.75">
      <c r="K861" s="22"/>
      <c r="L861" s="24"/>
      <c r="N861" s="213"/>
      <c r="O861" s="23"/>
    </row>
    <row r="862" spans="11:15" ht="12.75">
      <c r="K862" s="22"/>
      <c r="L862" s="24"/>
      <c r="N862" s="213"/>
      <c r="O862" s="23"/>
    </row>
    <row r="863" spans="11:15" ht="12.75">
      <c r="K863" s="22"/>
      <c r="L863" s="24"/>
      <c r="N863" s="213"/>
      <c r="O863" s="23"/>
    </row>
    <row r="864" spans="11:15" ht="12.75">
      <c r="K864" s="22"/>
      <c r="L864" s="24"/>
      <c r="N864" s="213"/>
      <c r="O864" s="23"/>
    </row>
    <row r="865" spans="11:15" ht="12.75">
      <c r="K865" s="22"/>
      <c r="L865" s="24"/>
      <c r="N865" s="213"/>
      <c r="O865" s="23"/>
    </row>
    <row r="866" spans="11:15" ht="12.75">
      <c r="K866" s="22"/>
      <c r="L866" s="24"/>
      <c r="N866" s="213"/>
      <c r="O866" s="23"/>
    </row>
    <row r="867" spans="11:15" ht="12.75">
      <c r="K867" s="22"/>
      <c r="L867" s="24"/>
      <c r="N867" s="213"/>
      <c r="O867" s="23"/>
    </row>
    <row r="868" spans="11:15" ht="12.75">
      <c r="K868" s="22"/>
      <c r="L868" s="24"/>
      <c r="N868" s="213"/>
      <c r="O868" s="23"/>
    </row>
    <row r="869" spans="11:15" ht="12.75">
      <c r="K869" s="22"/>
      <c r="L869" s="24"/>
      <c r="N869" s="213"/>
      <c r="O869" s="23"/>
    </row>
    <row r="870" spans="11:15" ht="12.75">
      <c r="K870" s="22"/>
      <c r="L870" s="24"/>
      <c r="N870" s="213"/>
      <c r="O870" s="23"/>
    </row>
    <row r="871" spans="11:15" ht="12.75">
      <c r="K871" s="22"/>
      <c r="L871" s="24"/>
      <c r="N871" s="213"/>
      <c r="O871" s="23"/>
    </row>
    <row r="872" spans="11:15" ht="12.75">
      <c r="K872" s="22"/>
      <c r="L872" s="24"/>
      <c r="N872" s="213"/>
      <c r="O872" s="23"/>
    </row>
    <row r="873" spans="11:15" ht="12.75">
      <c r="K873" s="22"/>
      <c r="L873" s="24"/>
      <c r="N873" s="213"/>
      <c r="O873" s="23"/>
    </row>
    <row r="874" spans="11:15" ht="12.75">
      <c r="K874" s="22"/>
      <c r="L874" s="24"/>
      <c r="N874" s="213"/>
      <c r="O874" s="23"/>
    </row>
    <row r="875" spans="11:15" ht="12.75">
      <c r="K875" s="22"/>
      <c r="L875" s="24"/>
      <c r="N875" s="213"/>
      <c r="O875" s="23"/>
    </row>
    <row r="876" spans="11:15" ht="12.75">
      <c r="K876" s="22"/>
      <c r="L876" s="24"/>
      <c r="N876" s="213"/>
      <c r="O876" s="23"/>
    </row>
    <row r="877" spans="11:15" ht="12.75">
      <c r="K877" s="22"/>
      <c r="L877" s="24"/>
      <c r="N877" s="213"/>
      <c r="O877" s="23"/>
    </row>
    <row r="878" spans="11:15" ht="12.75">
      <c r="K878" s="22"/>
      <c r="L878" s="24"/>
      <c r="N878" s="213"/>
      <c r="O878" s="23"/>
    </row>
    <row r="879" spans="11:15" ht="12.75">
      <c r="K879" s="22"/>
      <c r="L879" s="24"/>
      <c r="N879" s="213"/>
      <c r="O879" s="23"/>
    </row>
    <row r="880" spans="11:15" ht="12.75">
      <c r="K880" s="22"/>
      <c r="L880" s="24"/>
      <c r="N880" s="213"/>
      <c r="O880" s="23"/>
    </row>
    <row r="881" spans="11:15" ht="12.75">
      <c r="K881" s="22"/>
      <c r="L881" s="24"/>
      <c r="N881" s="213"/>
      <c r="O881" s="23"/>
    </row>
    <row r="882" spans="11:15" ht="12.75">
      <c r="K882" s="22"/>
      <c r="L882" s="24"/>
      <c r="N882" s="213"/>
      <c r="O882" s="23"/>
    </row>
    <row r="883" spans="11:15" ht="12.75">
      <c r="K883" s="22"/>
      <c r="L883" s="24"/>
      <c r="N883" s="213"/>
      <c r="O883" s="23"/>
    </row>
    <row r="884" spans="11:15" ht="12.75">
      <c r="K884" s="22"/>
      <c r="L884" s="24"/>
      <c r="N884" s="213"/>
      <c r="O884" s="23"/>
    </row>
    <row r="885" spans="11:15" ht="12.75">
      <c r="K885" s="22"/>
      <c r="L885" s="24"/>
      <c r="N885" s="213"/>
      <c r="O885" s="23"/>
    </row>
    <row r="886" spans="11:15" ht="12.75">
      <c r="K886" s="22"/>
      <c r="L886" s="24"/>
      <c r="N886" s="213"/>
      <c r="O886" s="23"/>
    </row>
    <row r="887" spans="11:15" ht="12.75">
      <c r="K887" s="22"/>
      <c r="L887" s="24"/>
      <c r="N887" s="213"/>
      <c r="O887" s="23"/>
    </row>
    <row r="888" spans="11:15" ht="12.75">
      <c r="K888" s="22"/>
      <c r="L888" s="24"/>
      <c r="N888" s="213"/>
      <c r="O888" s="23"/>
    </row>
    <row r="889" spans="11:15" ht="12.75">
      <c r="K889" s="22"/>
      <c r="L889" s="24"/>
      <c r="N889" s="213"/>
      <c r="O889" s="23"/>
    </row>
    <row r="890" spans="11:15" ht="12.75">
      <c r="K890" s="22"/>
      <c r="L890" s="24"/>
      <c r="N890" s="213"/>
      <c r="O890" s="23"/>
    </row>
    <row r="891" spans="11:15" ht="12.75">
      <c r="K891" s="22"/>
      <c r="L891" s="24"/>
      <c r="N891" s="213"/>
      <c r="O891" s="23"/>
    </row>
    <row r="892" spans="11:15" ht="12.75">
      <c r="K892" s="22"/>
      <c r="L892" s="24"/>
      <c r="N892" s="213"/>
      <c r="O892" s="23"/>
    </row>
    <row r="893" spans="11:15" ht="12.75">
      <c r="K893" s="22"/>
      <c r="L893" s="24"/>
      <c r="N893" s="213"/>
      <c r="O893" s="23"/>
    </row>
    <row r="894" spans="11:15" ht="12.75">
      <c r="K894" s="22"/>
      <c r="L894" s="24"/>
      <c r="N894" s="213"/>
      <c r="O894" s="23"/>
    </row>
    <row r="895" spans="11:15" ht="12.75">
      <c r="K895" s="22"/>
      <c r="L895" s="24"/>
      <c r="N895" s="213"/>
      <c r="O895" s="23"/>
    </row>
    <row r="896" spans="11:15" ht="12.75">
      <c r="K896" s="22"/>
      <c r="L896" s="24"/>
      <c r="N896" s="213"/>
      <c r="O896" s="23"/>
    </row>
    <row r="897" spans="11:15" ht="12.75">
      <c r="K897" s="22"/>
      <c r="L897" s="24"/>
      <c r="N897" s="213"/>
      <c r="O897" s="23"/>
    </row>
    <row r="898" spans="11:15" ht="12.75">
      <c r="K898" s="22"/>
      <c r="L898" s="24"/>
      <c r="N898" s="213"/>
      <c r="O898" s="23"/>
    </row>
    <row r="899" spans="11:15" ht="12.75">
      <c r="K899" s="22"/>
      <c r="L899" s="24"/>
      <c r="N899" s="213"/>
      <c r="O899" s="23"/>
    </row>
    <row r="900" spans="11:15" ht="12.75">
      <c r="K900" s="22"/>
      <c r="L900" s="24"/>
      <c r="N900" s="213"/>
      <c r="O900" s="23"/>
    </row>
    <row r="901" spans="11:15" ht="12.75">
      <c r="K901" s="22"/>
      <c r="L901" s="24"/>
      <c r="N901" s="213"/>
      <c r="O901" s="23"/>
    </row>
    <row r="902" spans="11:15" ht="12.75">
      <c r="K902" s="22"/>
      <c r="L902" s="24"/>
      <c r="N902" s="213"/>
      <c r="O902" s="23"/>
    </row>
    <row r="903" spans="11:15" ht="12.75">
      <c r="K903" s="22"/>
      <c r="L903" s="24"/>
      <c r="N903" s="213"/>
      <c r="O903" s="23"/>
    </row>
    <row r="904" spans="11:15" ht="12.75">
      <c r="K904" s="22"/>
      <c r="L904" s="24"/>
      <c r="N904" s="213"/>
      <c r="O904" s="23"/>
    </row>
    <row r="905" spans="11:15" ht="12.75">
      <c r="K905" s="22"/>
      <c r="L905" s="24"/>
      <c r="N905" s="213"/>
      <c r="O905" s="23"/>
    </row>
    <row r="906" spans="11:15" ht="12.75">
      <c r="K906" s="22"/>
      <c r="L906" s="24"/>
      <c r="N906" s="213"/>
      <c r="O906" s="23"/>
    </row>
    <row r="907" spans="11:15" ht="12.75">
      <c r="K907" s="22"/>
      <c r="L907" s="24"/>
      <c r="N907" s="213"/>
      <c r="O907" s="23"/>
    </row>
    <row r="908" spans="11:15" ht="12.75">
      <c r="K908" s="22"/>
      <c r="L908" s="24"/>
      <c r="N908" s="213"/>
      <c r="O908" s="23"/>
    </row>
    <row r="909" spans="11:15" ht="12.75">
      <c r="K909" s="22"/>
      <c r="L909" s="24"/>
      <c r="N909" s="213"/>
      <c r="O909" s="23"/>
    </row>
    <row r="910" spans="11:15" ht="12.75">
      <c r="K910" s="22"/>
      <c r="L910" s="24"/>
      <c r="N910" s="213"/>
      <c r="O910" s="23"/>
    </row>
    <row r="911" spans="11:15" ht="12.75">
      <c r="K911" s="22"/>
      <c r="L911" s="24"/>
      <c r="N911" s="213"/>
      <c r="O911" s="23"/>
    </row>
    <row r="912" spans="11:15" ht="12.75">
      <c r="K912" s="22"/>
      <c r="L912" s="24"/>
      <c r="N912" s="213"/>
      <c r="O912" s="23"/>
    </row>
    <row r="913" spans="11:15" ht="12.75">
      <c r="K913" s="22"/>
      <c r="L913" s="24"/>
      <c r="N913" s="213"/>
      <c r="O913" s="23"/>
    </row>
    <row r="914" spans="11:15" ht="12.75">
      <c r="K914" s="22"/>
      <c r="L914" s="24"/>
      <c r="N914" s="213"/>
      <c r="O914" s="23"/>
    </row>
    <row r="915" spans="11:15" ht="12.75">
      <c r="K915" s="22"/>
      <c r="L915" s="24"/>
      <c r="N915" s="213"/>
      <c r="O915" s="23"/>
    </row>
    <row r="916" spans="11:15" ht="12.75">
      <c r="K916" s="22"/>
      <c r="L916" s="24"/>
      <c r="N916" s="213"/>
      <c r="O916" s="23"/>
    </row>
    <row r="917" spans="11:15" ht="12.75">
      <c r="K917" s="22"/>
      <c r="L917" s="24"/>
      <c r="N917" s="213"/>
      <c r="O917" s="23"/>
    </row>
    <row r="918" spans="11:15" ht="12.75">
      <c r="K918" s="22"/>
      <c r="L918" s="24"/>
      <c r="N918" s="213"/>
      <c r="O918" s="23"/>
    </row>
    <row r="919" spans="11:15" ht="12.75">
      <c r="K919" s="22"/>
      <c r="L919" s="24"/>
      <c r="N919" s="213"/>
      <c r="O919" s="23"/>
    </row>
    <row r="920" spans="11:15" ht="12.75">
      <c r="K920" s="22"/>
      <c r="L920" s="24"/>
      <c r="N920" s="213"/>
      <c r="O920" s="23"/>
    </row>
    <row r="921" spans="11:15" ht="12.75">
      <c r="K921" s="22"/>
      <c r="L921" s="24"/>
      <c r="N921" s="213"/>
      <c r="O921" s="23"/>
    </row>
    <row r="922" spans="11:15" ht="12.75">
      <c r="K922" s="22"/>
      <c r="L922" s="24"/>
      <c r="N922" s="213"/>
      <c r="O922" s="23"/>
    </row>
    <row r="923" spans="11:15" ht="12.75">
      <c r="K923" s="22"/>
      <c r="L923" s="24"/>
      <c r="N923" s="213"/>
      <c r="O923" s="23"/>
    </row>
    <row r="924" spans="11:15" ht="12.75">
      <c r="K924" s="22"/>
      <c r="L924" s="24"/>
      <c r="N924" s="213"/>
      <c r="O924" s="23"/>
    </row>
    <row r="925" spans="11:15" ht="12.75">
      <c r="K925" s="22"/>
      <c r="L925" s="24"/>
      <c r="N925" s="213"/>
      <c r="O925" s="23"/>
    </row>
    <row r="926" spans="11:15" ht="12.75">
      <c r="K926" s="22"/>
      <c r="L926" s="24"/>
      <c r="N926" s="213"/>
      <c r="O926" s="23"/>
    </row>
    <row r="927" spans="11:15" ht="12.75">
      <c r="K927" s="22"/>
      <c r="L927" s="24"/>
      <c r="N927" s="213"/>
      <c r="O927" s="23"/>
    </row>
    <row r="928" spans="11:15" ht="12.75">
      <c r="K928" s="22"/>
      <c r="L928" s="24"/>
      <c r="N928" s="213"/>
      <c r="O928" s="23"/>
    </row>
    <row r="929" spans="11:15" ht="12.75">
      <c r="K929" s="22"/>
      <c r="L929" s="24"/>
      <c r="N929" s="213"/>
      <c r="O929" s="23"/>
    </row>
    <row r="930" spans="11:15" ht="12.75">
      <c r="K930" s="22"/>
      <c r="L930" s="24"/>
      <c r="N930" s="213"/>
      <c r="O930" s="23"/>
    </row>
    <row r="931" spans="11:15" ht="12.75">
      <c r="K931" s="22"/>
      <c r="L931" s="24"/>
      <c r="N931" s="213"/>
      <c r="O931" s="23"/>
    </row>
    <row r="932" spans="11:15" ht="12.75">
      <c r="K932" s="22"/>
      <c r="L932" s="24"/>
      <c r="N932" s="213"/>
      <c r="O932" s="23"/>
    </row>
    <row r="933" spans="11:15" ht="12.75">
      <c r="K933" s="22"/>
      <c r="L933" s="24"/>
      <c r="N933" s="213"/>
      <c r="O933" s="23"/>
    </row>
    <row r="934" spans="11:15" ht="12.75">
      <c r="K934" s="22"/>
      <c r="L934" s="24"/>
      <c r="N934" s="213"/>
      <c r="O934" s="23"/>
    </row>
    <row r="935" spans="11:15" ht="12.75">
      <c r="K935" s="22"/>
      <c r="L935" s="24"/>
      <c r="N935" s="213"/>
      <c r="O935" s="23"/>
    </row>
    <row r="936" spans="11:15" ht="12.75">
      <c r="K936" s="22"/>
      <c r="L936" s="24"/>
      <c r="N936" s="213"/>
      <c r="O936" s="23"/>
    </row>
    <row r="937" spans="11:15" ht="12.75">
      <c r="K937" s="22"/>
      <c r="L937" s="24"/>
      <c r="N937" s="213"/>
      <c r="O937" s="23"/>
    </row>
    <row r="938" spans="11:15" ht="12.75">
      <c r="K938" s="22"/>
      <c r="L938" s="24"/>
      <c r="N938" s="213"/>
      <c r="O938" s="23"/>
    </row>
    <row r="939" spans="11:15" ht="12.75">
      <c r="K939" s="22"/>
      <c r="L939" s="24"/>
      <c r="N939" s="213"/>
      <c r="O939" s="23"/>
    </row>
    <row r="940" spans="11:15" ht="12.75">
      <c r="K940" s="22"/>
      <c r="L940" s="24"/>
      <c r="N940" s="213"/>
      <c r="O940" s="23"/>
    </row>
    <row r="941" spans="11:15" ht="12.75">
      <c r="K941" s="22"/>
      <c r="L941" s="24"/>
      <c r="N941" s="213"/>
      <c r="O941" s="23"/>
    </row>
    <row r="942" spans="11:15" ht="12.75">
      <c r="K942" s="22"/>
      <c r="L942" s="24"/>
      <c r="N942" s="213"/>
      <c r="O942" s="23"/>
    </row>
    <row r="943" spans="11:15" ht="12.75">
      <c r="K943" s="22"/>
      <c r="L943" s="24"/>
      <c r="N943" s="213"/>
      <c r="O943" s="23"/>
    </row>
    <row r="944" spans="11:15" ht="12.75">
      <c r="K944" s="22"/>
      <c r="L944" s="24"/>
      <c r="N944" s="213"/>
      <c r="O944" s="23"/>
    </row>
    <row r="945" spans="11:15" ht="12.75">
      <c r="K945" s="22"/>
      <c r="L945" s="24"/>
      <c r="N945" s="213"/>
      <c r="O945" s="23"/>
    </row>
    <row r="946" spans="11:15" ht="12.75">
      <c r="K946" s="22"/>
      <c r="L946" s="24"/>
      <c r="N946" s="213"/>
      <c r="O946" s="23"/>
    </row>
    <row r="947" spans="11:15" ht="12.75">
      <c r="K947" s="22"/>
      <c r="L947" s="24"/>
      <c r="N947" s="213"/>
      <c r="O947" s="23"/>
    </row>
    <row r="948" spans="11:15" ht="12.75">
      <c r="K948" s="22"/>
      <c r="L948" s="24"/>
      <c r="N948" s="213"/>
      <c r="O948" s="23"/>
    </row>
    <row r="949" spans="11:15" ht="12.75">
      <c r="K949" s="22"/>
      <c r="L949" s="24"/>
      <c r="N949" s="213"/>
      <c r="O949" s="23"/>
    </row>
    <row r="950" spans="11:15" ht="12.75">
      <c r="K950" s="22"/>
      <c r="L950" s="24"/>
      <c r="N950" s="213"/>
      <c r="O950" s="23"/>
    </row>
    <row r="951" spans="11:15" ht="12.75">
      <c r="K951" s="22"/>
      <c r="L951" s="24"/>
      <c r="N951" s="213"/>
      <c r="O951" s="23"/>
    </row>
    <row r="952" spans="11:15" ht="12.75">
      <c r="K952" s="22"/>
      <c r="L952" s="24"/>
      <c r="N952" s="213"/>
      <c r="O952" s="23"/>
    </row>
    <row r="953" spans="11:15" ht="12.75">
      <c r="K953" s="22"/>
      <c r="L953" s="24"/>
      <c r="N953" s="213"/>
      <c r="O953" s="23"/>
    </row>
    <row r="954" spans="11:15" ht="12.75">
      <c r="K954" s="22"/>
      <c r="L954" s="24"/>
      <c r="N954" s="213"/>
      <c r="O954" s="23"/>
    </row>
    <row r="955" spans="11:15" ht="12.75">
      <c r="K955" s="22"/>
      <c r="L955" s="24"/>
      <c r="N955" s="213"/>
      <c r="O955" s="23"/>
    </row>
    <row r="956" spans="11:15" ht="12.75">
      <c r="K956" s="22"/>
      <c r="L956" s="24"/>
      <c r="N956" s="213"/>
      <c r="O956" s="23"/>
    </row>
    <row r="957" spans="11:15" ht="12.75">
      <c r="K957" s="22"/>
      <c r="L957" s="24"/>
      <c r="N957" s="213"/>
      <c r="O957" s="23"/>
    </row>
    <row r="958" spans="11:15" ht="12.75">
      <c r="K958" s="22"/>
      <c r="L958" s="24"/>
      <c r="N958" s="213"/>
      <c r="O958" s="23"/>
    </row>
    <row r="959" spans="11:15" ht="12.75">
      <c r="K959" s="22"/>
      <c r="L959" s="24"/>
      <c r="N959" s="213"/>
      <c r="O959" s="23"/>
    </row>
    <row r="960" spans="11:15" ht="12.75">
      <c r="K960" s="22"/>
      <c r="L960" s="24"/>
      <c r="N960" s="213"/>
      <c r="O960" s="23"/>
    </row>
    <row r="961" spans="11:15" ht="12.75">
      <c r="K961" s="22"/>
      <c r="L961" s="24"/>
      <c r="N961" s="213"/>
      <c r="O961" s="23"/>
    </row>
    <row r="962" spans="11:15" ht="12.75">
      <c r="K962" s="22"/>
      <c r="L962" s="24"/>
      <c r="N962" s="213"/>
      <c r="O962" s="23"/>
    </row>
    <row r="963" spans="11:15" ht="12.75">
      <c r="K963" s="22"/>
      <c r="L963" s="24"/>
      <c r="N963" s="213"/>
      <c r="O963" s="23"/>
    </row>
    <row r="964" spans="11:15" ht="12.75">
      <c r="K964" s="22"/>
      <c r="L964" s="24"/>
      <c r="N964" s="213"/>
      <c r="O964" s="23"/>
    </row>
    <row r="965" spans="11:15" ht="12.75">
      <c r="K965" s="22"/>
      <c r="L965" s="24"/>
      <c r="N965" s="213"/>
      <c r="O965" s="23"/>
    </row>
    <row r="966" spans="11:15" ht="12.75">
      <c r="K966" s="22"/>
      <c r="L966" s="24"/>
      <c r="N966" s="213"/>
      <c r="O966" s="23"/>
    </row>
    <row r="967" spans="11:15" ht="12.75">
      <c r="K967" s="22"/>
      <c r="L967" s="24"/>
      <c r="N967" s="213"/>
      <c r="O967" s="23"/>
    </row>
    <row r="968" spans="11:15" ht="12.75">
      <c r="K968" s="22"/>
      <c r="L968" s="24"/>
      <c r="N968" s="213"/>
      <c r="O968" s="23"/>
    </row>
    <row r="969" spans="11:15" ht="12.75">
      <c r="K969" s="22"/>
      <c r="L969" s="24"/>
      <c r="N969" s="213"/>
      <c r="O969" s="23"/>
    </row>
    <row r="970" spans="11:15" ht="12.75">
      <c r="K970" s="22"/>
      <c r="L970" s="24"/>
      <c r="N970" s="213"/>
      <c r="O970" s="23"/>
    </row>
    <row r="971" spans="11:15" ht="12.75">
      <c r="K971" s="22"/>
      <c r="L971" s="24"/>
      <c r="N971" s="213"/>
      <c r="O971" s="23"/>
    </row>
    <row r="972" spans="11:15" ht="12.75">
      <c r="K972" s="22"/>
      <c r="L972" s="24"/>
      <c r="N972" s="213"/>
      <c r="O972" s="23"/>
    </row>
    <row r="973" spans="11:15" ht="12.75">
      <c r="K973" s="22"/>
      <c r="L973" s="24"/>
      <c r="N973" s="213"/>
      <c r="O973" s="23"/>
    </row>
    <row r="974" spans="11:15" ht="12.75">
      <c r="K974" s="22"/>
      <c r="L974" s="24"/>
      <c r="N974" s="213"/>
      <c r="O974" s="23"/>
    </row>
    <row r="975" spans="11:15" ht="12.75">
      <c r="K975" s="22"/>
      <c r="L975" s="24"/>
      <c r="N975" s="213"/>
      <c r="O975" s="23"/>
    </row>
    <row r="976" spans="11:15" ht="12.75">
      <c r="K976" s="22"/>
      <c r="L976" s="24"/>
      <c r="N976" s="213"/>
      <c r="O976" s="23"/>
    </row>
    <row r="977" spans="11:15" ht="12.75">
      <c r="K977" s="22"/>
      <c r="L977" s="24"/>
      <c r="N977" s="213"/>
      <c r="O977" s="23"/>
    </row>
    <row r="978" spans="11:15" ht="12.75">
      <c r="K978" s="22"/>
      <c r="L978" s="24"/>
      <c r="N978" s="213"/>
      <c r="O978" s="23"/>
    </row>
    <row r="979" spans="11:15" ht="12.75">
      <c r="K979" s="22"/>
      <c r="L979" s="24"/>
      <c r="N979" s="213"/>
      <c r="O979" s="23"/>
    </row>
    <row r="980" spans="11:15" ht="12.75">
      <c r="K980" s="22"/>
      <c r="L980" s="24"/>
      <c r="N980" s="213"/>
      <c r="O980" s="23"/>
    </row>
    <row r="981" spans="11:15" ht="12.75">
      <c r="K981" s="22"/>
      <c r="L981" s="24"/>
      <c r="N981" s="213"/>
      <c r="O981" s="23"/>
    </row>
    <row r="982" spans="11:15" ht="12.75">
      <c r="K982" s="22"/>
      <c r="L982" s="24"/>
      <c r="N982" s="213"/>
      <c r="O982" s="23"/>
    </row>
    <row r="983" spans="11:15" ht="12.75">
      <c r="K983" s="22"/>
      <c r="L983" s="24"/>
      <c r="N983" s="213"/>
      <c r="O983" s="23"/>
    </row>
    <row r="984" spans="11:15" ht="12.75">
      <c r="K984" s="22"/>
      <c r="L984" s="24"/>
      <c r="N984" s="213"/>
      <c r="O984" s="23"/>
    </row>
    <row r="985" spans="11:15" ht="12.75">
      <c r="K985" s="22"/>
      <c r="L985" s="24"/>
      <c r="N985" s="213"/>
      <c r="O985" s="23"/>
    </row>
    <row r="986" spans="11:15" ht="12.75">
      <c r="K986" s="22"/>
      <c r="L986" s="24"/>
      <c r="N986" s="213"/>
      <c r="O986" s="23"/>
    </row>
    <row r="987" spans="11:15" ht="12.75">
      <c r="K987" s="22"/>
      <c r="L987" s="24"/>
      <c r="N987" s="213"/>
      <c r="O987" s="23"/>
    </row>
    <row r="988" spans="11:15" ht="12.75">
      <c r="K988" s="22"/>
      <c r="L988" s="24"/>
      <c r="N988" s="213"/>
      <c r="O988" s="23"/>
    </row>
    <row r="989" spans="11:15" ht="12.75">
      <c r="K989" s="22"/>
      <c r="L989" s="24"/>
      <c r="N989" s="213"/>
      <c r="O989" s="23"/>
    </row>
    <row r="990" spans="11:15" ht="12.75">
      <c r="K990" s="22"/>
      <c r="L990" s="24"/>
      <c r="N990" s="213"/>
      <c r="O990" s="23"/>
    </row>
    <row r="991" spans="11:15" ht="12.75">
      <c r="K991" s="22"/>
      <c r="L991" s="24"/>
      <c r="N991" s="213"/>
      <c r="O991" s="23"/>
    </row>
    <row r="992" spans="11:15" ht="12.75">
      <c r="K992" s="22"/>
      <c r="L992" s="24"/>
      <c r="N992" s="213"/>
      <c r="O992" s="23"/>
    </row>
    <row r="993" spans="11:15" ht="12.75">
      <c r="K993" s="22"/>
      <c r="L993" s="24"/>
      <c r="N993" s="213"/>
      <c r="O993" s="23"/>
    </row>
    <row r="994" spans="11:15" ht="12.75">
      <c r="K994" s="22"/>
      <c r="L994" s="24"/>
      <c r="N994" s="213"/>
      <c r="O994" s="23"/>
    </row>
    <row r="995" spans="11:15" ht="12.75">
      <c r="K995" s="22"/>
      <c r="L995" s="24"/>
      <c r="N995" s="213"/>
      <c r="O995" s="23"/>
    </row>
    <row r="996" spans="11:15" ht="12.75">
      <c r="K996" s="22"/>
      <c r="L996" s="24"/>
      <c r="N996" s="213"/>
      <c r="O996" s="23"/>
    </row>
    <row r="997" spans="11:15" ht="12.75">
      <c r="K997" s="22"/>
      <c r="L997" s="24"/>
      <c r="N997" s="213"/>
      <c r="O997" s="23"/>
    </row>
    <row r="998" spans="11:15" ht="12.75">
      <c r="K998" s="22"/>
      <c r="L998" s="24"/>
      <c r="N998" s="213"/>
      <c r="O998" s="23"/>
    </row>
    <row r="999" spans="11:15" ht="12.75">
      <c r="K999" s="22"/>
      <c r="L999" s="24"/>
      <c r="N999" s="213"/>
      <c r="O999" s="23"/>
    </row>
    <row r="1000" spans="11:15" ht="12.75">
      <c r="K1000" s="22"/>
      <c r="L1000" s="24"/>
      <c r="N1000" s="213"/>
      <c r="O1000" s="23"/>
    </row>
    <row r="1001" spans="11:15" ht="12.75">
      <c r="K1001" s="22"/>
      <c r="L1001" s="24"/>
      <c r="N1001" s="213"/>
      <c r="O1001" s="23"/>
    </row>
    <row r="1002" spans="11:15" ht="12.75">
      <c r="K1002" s="22"/>
      <c r="L1002" s="24"/>
      <c r="N1002" s="213"/>
      <c r="O1002" s="23"/>
    </row>
    <row r="1003" spans="11:15" ht="12.75">
      <c r="K1003" s="22"/>
      <c r="L1003" s="24"/>
      <c r="N1003" s="213"/>
      <c r="O1003" s="23"/>
    </row>
    <row r="1004" spans="11:15" ht="12.75">
      <c r="K1004" s="22"/>
      <c r="L1004" s="24"/>
      <c r="N1004" s="213"/>
      <c r="O1004" s="23"/>
    </row>
    <row r="1005" spans="11:15" ht="12.75">
      <c r="K1005" s="22"/>
      <c r="L1005" s="24"/>
      <c r="N1005" s="213"/>
      <c r="O1005" s="23"/>
    </row>
    <row r="1006" spans="11:15" ht="12.75">
      <c r="K1006" s="22"/>
      <c r="L1006" s="24"/>
      <c r="N1006" s="213"/>
      <c r="O1006" s="23"/>
    </row>
    <row r="1007" spans="11:15" ht="12.75">
      <c r="K1007" s="22"/>
      <c r="L1007" s="24"/>
      <c r="N1007" s="213"/>
      <c r="O1007" s="23"/>
    </row>
    <row r="1008" spans="11:15" ht="12.75">
      <c r="K1008" s="22"/>
      <c r="L1008" s="24"/>
      <c r="N1008" s="213"/>
      <c r="O1008" s="23"/>
    </row>
    <row r="1009" spans="11:15" ht="12.75">
      <c r="K1009" s="22"/>
      <c r="L1009" s="24"/>
      <c r="N1009" s="213"/>
      <c r="O1009" s="23"/>
    </row>
    <row r="1010" spans="11:15" ht="12.75">
      <c r="K1010" s="22"/>
      <c r="L1010" s="24"/>
      <c r="N1010" s="213"/>
      <c r="O1010" s="23"/>
    </row>
    <row r="1011" spans="11:15" ht="12.75">
      <c r="K1011" s="22"/>
      <c r="L1011" s="24"/>
      <c r="N1011" s="213"/>
      <c r="O1011" s="23"/>
    </row>
    <row r="1012" spans="11:15" ht="12.75">
      <c r="K1012" s="22"/>
      <c r="L1012" s="24"/>
      <c r="N1012" s="213"/>
      <c r="O1012" s="23"/>
    </row>
    <row r="1013" spans="11:15" ht="12.75">
      <c r="K1013" s="22"/>
      <c r="L1013" s="24"/>
      <c r="N1013" s="213"/>
      <c r="O1013" s="23"/>
    </row>
    <row r="1014" spans="11:15" ht="12.75">
      <c r="K1014" s="22"/>
      <c r="L1014" s="24"/>
      <c r="N1014" s="213"/>
      <c r="O1014" s="23"/>
    </row>
    <row r="1015" spans="11:15" ht="12.75">
      <c r="K1015" s="22"/>
      <c r="L1015" s="24"/>
      <c r="N1015" s="213"/>
      <c r="O1015" s="23"/>
    </row>
    <row r="1016" spans="11:15" ht="12.75">
      <c r="K1016" s="22"/>
      <c r="L1016" s="24"/>
      <c r="N1016" s="213"/>
      <c r="O1016" s="23"/>
    </row>
    <row r="1017" spans="11:15" ht="12.75">
      <c r="K1017" s="22"/>
      <c r="L1017" s="24"/>
      <c r="N1017" s="213"/>
      <c r="O1017" s="23"/>
    </row>
    <row r="1018" spans="11:15" ht="12.75">
      <c r="K1018" s="22"/>
      <c r="L1018" s="24"/>
      <c r="N1018" s="213"/>
      <c r="O1018" s="23"/>
    </row>
    <row r="1019" spans="11:15" ht="12.75">
      <c r="K1019" s="22"/>
      <c r="L1019" s="24"/>
      <c r="N1019" s="213"/>
      <c r="O1019" s="23"/>
    </row>
    <row r="1020" spans="11:15" ht="12.75">
      <c r="K1020" s="22"/>
      <c r="L1020" s="24"/>
      <c r="N1020" s="213"/>
      <c r="O1020" s="23"/>
    </row>
    <row r="1021" spans="11:15" ht="12.75">
      <c r="K1021" s="22"/>
      <c r="L1021" s="24"/>
      <c r="N1021" s="213"/>
      <c r="O1021" s="23"/>
    </row>
    <row r="1022" spans="11:15" ht="12.75">
      <c r="K1022" s="22"/>
      <c r="L1022" s="24"/>
      <c r="N1022" s="213"/>
      <c r="O1022" s="23"/>
    </row>
    <row r="1023" spans="11:15" ht="12.75">
      <c r="K1023" s="22"/>
      <c r="L1023" s="24"/>
      <c r="N1023" s="213"/>
      <c r="O1023" s="23"/>
    </row>
    <row r="1024" spans="11:15" ht="12.75">
      <c r="K1024" s="22"/>
      <c r="L1024" s="24"/>
      <c r="N1024" s="213"/>
      <c r="O1024" s="23"/>
    </row>
    <row r="1025" spans="11:15" ht="12.75">
      <c r="K1025" s="22"/>
      <c r="L1025" s="24"/>
      <c r="N1025" s="213"/>
      <c r="O1025" s="23"/>
    </row>
    <row r="1026" spans="11:15" ht="12.75">
      <c r="K1026" s="22"/>
      <c r="L1026" s="24"/>
      <c r="N1026" s="213"/>
      <c r="O1026" s="23"/>
    </row>
    <row r="1027" spans="11:15" ht="12.75">
      <c r="K1027" s="22"/>
      <c r="L1027" s="24"/>
      <c r="N1027" s="213"/>
      <c r="O1027" s="23"/>
    </row>
    <row r="1028" spans="11:15" ht="12.75">
      <c r="K1028" s="22"/>
      <c r="L1028" s="24"/>
      <c r="N1028" s="213"/>
      <c r="O1028" s="23"/>
    </row>
    <row r="1029" spans="11:15" ht="12.75">
      <c r="K1029" s="22"/>
      <c r="L1029" s="24"/>
      <c r="N1029" s="213"/>
      <c r="O1029" s="23"/>
    </row>
    <row r="1030" spans="11:15" ht="12.75">
      <c r="K1030" s="22"/>
      <c r="L1030" s="24"/>
      <c r="N1030" s="213"/>
      <c r="O1030" s="23"/>
    </row>
    <row r="1031" spans="11:15" ht="12.75">
      <c r="K1031" s="22"/>
      <c r="L1031" s="24"/>
      <c r="N1031" s="213"/>
      <c r="O1031" s="23"/>
    </row>
    <row r="1032" spans="11:15" ht="12.75">
      <c r="K1032" s="22"/>
      <c r="L1032" s="24"/>
      <c r="N1032" s="213"/>
      <c r="O1032" s="23"/>
    </row>
    <row r="1033" spans="11:15" ht="12.75">
      <c r="K1033" s="22"/>
      <c r="L1033" s="24"/>
      <c r="N1033" s="213"/>
      <c r="O1033" s="23"/>
    </row>
    <row r="1034" spans="11:15" ht="12.75">
      <c r="K1034" s="22"/>
      <c r="L1034" s="24"/>
      <c r="N1034" s="213"/>
      <c r="O1034" s="23"/>
    </row>
    <row r="1035" spans="11:15" ht="12.75">
      <c r="K1035" s="22"/>
      <c r="L1035" s="24"/>
      <c r="N1035" s="213"/>
      <c r="O1035" s="23"/>
    </row>
    <row r="1036" spans="11:15" ht="12.75">
      <c r="K1036" s="22"/>
      <c r="L1036" s="24"/>
      <c r="N1036" s="213"/>
      <c r="O1036" s="23"/>
    </row>
    <row r="1037" spans="11:15" ht="12.75">
      <c r="K1037" s="22"/>
      <c r="L1037" s="24"/>
      <c r="N1037" s="213"/>
      <c r="O1037" s="23"/>
    </row>
    <row r="1038" spans="11:15" ht="12.75">
      <c r="K1038" s="22"/>
      <c r="L1038" s="24"/>
      <c r="N1038" s="213"/>
      <c r="O1038" s="23"/>
    </row>
    <row r="1039" spans="11:15" ht="12.75">
      <c r="K1039" s="22"/>
      <c r="L1039" s="24"/>
      <c r="N1039" s="213"/>
      <c r="O1039" s="23"/>
    </row>
    <row r="1040" spans="11:15" ht="12.75">
      <c r="K1040" s="22"/>
      <c r="L1040" s="24"/>
      <c r="N1040" s="213"/>
      <c r="O1040" s="23"/>
    </row>
    <row r="1041" spans="11:15" ht="12.75">
      <c r="K1041" s="22"/>
      <c r="L1041" s="24"/>
      <c r="N1041" s="213"/>
      <c r="O1041" s="23"/>
    </row>
    <row r="1042" spans="11:15" ht="12.75">
      <c r="K1042" s="22"/>
      <c r="L1042" s="24"/>
      <c r="N1042" s="213"/>
      <c r="O1042" s="23"/>
    </row>
    <row r="1043" spans="11:15" ht="12.75">
      <c r="K1043" s="22"/>
      <c r="L1043" s="24"/>
      <c r="N1043" s="213"/>
      <c r="O1043" s="23"/>
    </row>
    <row r="1044" spans="11:15" ht="12.75">
      <c r="K1044" s="22"/>
      <c r="L1044" s="24"/>
      <c r="N1044" s="213"/>
      <c r="O1044" s="23"/>
    </row>
    <row r="1045" spans="11:15" ht="12.75">
      <c r="K1045" s="22"/>
      <c r="L1045" s="24"/>
      <c r="N1045" s="213"/>
      <c r="O1045" s="23"/>
    </row>
    <row r="1046" spans="11:15" ht="12.75">
      <c r="K1046" s="22"/>
      <c r="L1046" s="24"/>
      <c r="N1046" s="213"/>
      <c r="O1046" s="23"/>
    </row>
    <row r="1047" spans="11:15" ht="12.75">
      <c r="K1047" s="22"/>
      <c r="L1047" s="24"/>
      <c r="N1047" s="213"/>
      <c r="O1047" s="23"/>
    </row>
    <row r="1048" spans="11:15" ht="12.75">
      <c r="K1048" s="22"/>
      <c r="L1048" s="24"/>
      <c r="N1048" s="213"/>
      <c r="O1048" s="23"/>
    </row>
    <row r="1049" spans="11:15" ht="12.75">
      <c r="K1049" s="22"/>
      <c r="L1049" s="24"/>
      <c r="N1049" s="213"/>
      <c r="O1049" s="23"/>
    </row>
    <row r="1050" spans="11:15" ht="12.75">
      <c r="K1050" s="22"/>
      <c r="L1050" s="24"/>
      <c r="N1050" s="213"/>
      <c r="O1050" s="23"/>
    </row>
    <row r="1051" spans="11:15" ht="12.75">
      <c r="K1051" s="22"/>
      <c r="L1051" s="24"/>
      <c r="N1051" s="213"/>
      <c r="O1051" s="23"/>
    </row>
    <row r="1052" spans="11:15" ht="12.75">
      <c r="K1052" s="22"/>
      <c r="L1052" s="24"/>
      <c r="N1052" s="213"/>
      <c r="O1052" s="23"/>
    </row>
    <row r="1053" spans="11:15" ht="12.75">
      <c r="K1053" s="22"/>
      <c r="L1053" s="24"/>
      <c r="N1053" s="213"/>
      <c r="O1053" s="23"/>
    </row>
    <row r="1054" spans="11:15" ht="12.75">
      <c r="K1054" s="22"/>
      <c r="L1054" s="24"/>
      <c r="N1054" s="213"/>
      <c r="O1054" s="23"/>
    </row>
    <row r="1055" spans="11:15" ht="12.75">
      <c r="K1055" s="22"/>
      <c r="L1055" s="24"/>
      <c r="N1055" s="213"/>
      <c r="O1055" s="23"/>
    </row>
    <row r="1056" spans="11:15" ht="12.75">
      <c r="K1056" s="22"/>
      <c r="L1056" s="24"/>
      <c r="N1056" s="213"/>
      <c r="O1056" s="23"/>
    </row>
    <row r="1057" spans="11:15" ht="12.75">
      <c r="K1057" s="22"/>
      <c r="L1057" s="24"/>
      <c r="N1057" s="213"/>
      <c r="O1057" s="23"/>
    </row>
    <row r="1058" spans="11:15" ht="12.75">
      <c r="K1058" s="22"/>
      <c r="L1058" s="24"/>
      <c r="N1058" s="213"/>
      <c r="O1058" s="23"/>
    </row>
    <row r="1059" spans="11:15" ht="12.75">
      <c r="K1059" s="22"/>
      <c r="L1059" s="24"/>
      <c r="N1059" s="213"/>
      <c r="O1059" s="23"/>
    </row>
    <row r="1060" spans="11:15" ht="12.75">
      <c r="K1060" s="22"/>
      <c r="L1060" s="24"/>
      <c r="N1060" s="213"/>
      <c r="O1060" s="23"/>
    </row>
    <row r="1061" spans="11:15" ht="12.75">
      <c r="K1061" s="22"/>
      <c r="L1061" s="24"/>
      <c r="N1061" s="213"/>
      <c r="O1061" s="23"/>
    </row>
    <row r="1062" spans="11:15" ht="12.75">
      <c r="K1062" s="22"/>
      <c r="L1062" s="24"/>
      <c r="N1062" s="213"/>
      <c r="O1062" s="23"/>
    </row>
    <row r="1063" spans="11:15" ht="12.75">
      <c r="K1063" s="22"/>
      <c r="L1063" s="24"/>
      <c r="N1063" s="213"/>
      <c r="O1063" s="23"/>
    </row>
    <row r="1064" spans="11:15" ht="12.75">
      <c r="K1064" s="22"/>
      <c r="L1064" s="24"/>
      <c r="N1064" s="213"/>
      <c r="O1064" s="23"/>
    </row>
    <row r="1065" spans="11:15" ht="12.75">
      <c r="K1065" s="22"/>
      <c r="L1065" s="24"/>
      <c r="N1065" s="213"/>
      <c r="O1065" s="23"/>
    </row>
    <row r="1066" spans="11:15" ht="12.75">
      <c r="K1066" s="22"/>
      <c r="L1066" s="24"/>
      <c r="N1066" s="213"/>
      <c r="O1066" s="23"/>
    </row>
    <row r="1067" spans="11:15" ht="12.75">
      <c r="K1067" s="22"/>
      <c r="L1067" s="24"/>
      <c r="N1067" s="213"/>
      <c r="O1067" s="23"/>
    </row>
    <row r="1068" spans="11:15" ht="12.75">
      <c r="K1068" s="22"/>
      <c r="L1068" s="24"/>
      <c r="N1068" s="213"/>
      <c r="O1068" s="23"/>
    </row>
    <row r="1069" spans="11:15" ht="12.75">
      <c r="K1069" s="22"/>
      <c r="L1069" s="24"/>
      <c r="N1069" s="213"/>
      <c r="O1069" s="23"/>
    </row>
    <row r="1070" spans="11:15" ht="12.75">
      <c r="K1070" s="22"/>
      <c r="L1070" s="24"/>
      <c r="N1070" s="213"/>
      <c r="O1070" s="23"/>
    </row>
    <row r="1071" spans="11:15" ht="12.75">
      <c r="K1071" s="22"/>
      <c r="L1071" s="24"/>
      <c r="N1071" s="213"/>
      <c r="O1071" s="23"/>
    </row>
    <row r="1072" spans="11:15" ht="12.75">
      <c r="K1072" s="22"/>
      <c r="L1072" s="24"/>
      <c r="N1072" s="213"/>
      <c r="O1072" s="23"/>
    </row>
    <row r="1073" spans="11:15" ht="12.75">
      <c r="K1073" s="22"/>
      <c r="L1073" s="24"/>
      <c r="N1073" s="213"/>
      <c r="O1073" s="23"/>
    </row>
    <row r="1074" spans="11:15" ht="12.75">
      <c r="K1074" s="22"/>
      <c r="L1074" s="24"/>
      <c r="N1074" s="213"/>
      <c r="O1074" s="23"/>
    </row>
    <row r="1075" spans="11:15" ht="12.75">
      <c r="K1075" s="22"/>
      <c r="L1075" s="24"/>
      <c r="N1075" s="213"/>
      <c r="O1075" s="23"/>
    </row>
    <row r="1076" spans="11:15" ht="12.75">
      <c r="K1076" s="22"/>
      <c r="L1076" s="24"/>
      <c r="N1076" s="213"/>
      <c r="O1076" s="23"/>
    </row>
    <row r="1077" spans="11:15" ht="12.75">
      <c r="K1077" s="22"/>
      <c r="L1077" s="24"/>
      <c r="N1077" s="213"/>
      <c r="O1077" s="23"/>
    </row>
    <row r="1078" spans="11:15" ht="12.75">
      <c r="K1078" s="22"/>
      <c r="L1078" s="24"/>
      <c r="N1078" s="213"/>
      <c r="O1078" s="23"/>
    </row>
    <row r="1079" spans="11:15" ht="12.75">
      <c r="K1079" s="22"/>
      <c r="L1079" s="24"/>
      <c r="N1079" s="213"/>
      <c r="O1079" s="23"/>
    </row>
    <row r="1080" spans="11:15" ht="12.75">
      <c r="K1080" s="22"/>
      <c r="L1080" s="24"/>
      <c r="N1080" s="213"/>
      <c r="O1080" s="23"/>
    </row>
    <row r="1081" spans="11:15" ht="12.75">
      <c r="K1081" s="22"/>
      <c r="L1081" s="24"/>
      <c r="N1081" s="213"/>
      <c r="O1081" s="23"/>
    </row>
    <row r="1082" spans="11:15" ht="12.75">
      <c r="K1082" s="22"/>
      <c r="L1082" s="24"/>
      <c r="N1082" s="213"/>
      <c r="O1082" s="23"/>
    </row>
    <row r="1083" spans="11:15" ht="12.75">
      <c r="K1083" s="22"/>
      <c r="L1083" s="24"/>
      <c r="N1083" s="213"/>
      <c r="O1083" s="23"/>
    </row>
    <row r="1084" spans="11:15" ht="12.75">
      <c r="K1084" s="22"/>
      <c r="L1084" s="24"/>
      <c r="N1084" s="213"/>
      <c r="O1084" s="23"/>
    </row>
    <row r="1085" spans="11:15" ht="12.75">
      <c r="K1085" s="22"/>
      <c r="L1085" s="24"/>
      <c r="N1085" s="213"/>
      <c r="O1085" s="23"/>
    </row>
    <row r="1086" spans="11:15" ht="12.75">
      <c r="K1086" s="22"/>
      <c r="L1086" s="24"/>
      <c r="N1086" s="213"/>
      <c r="O1086" s="23"/>
    </row>
    <row r="1087" spans="11:15" ht="12.75">
      <c r="K1087" s="22"/>
      <c r="L1087" s="24"/>
      <c r="N1087" s="213"/>
      <c r="O1087" s="23"/>
    </row>
    <row r="1088" spans="11:15" ht="12.75">
      <c r="K1088" s="22"/>
      <c r="L1088" s="24"/>
      <c r="N1088" s="213"/>
      <c r="O1088" s="23"/>
    </row>
    <row r="1089" spans="11:15" ht="12.75">
      <c r="K1089" s="22"/>
      <c r="L1089" s="24"/>
      <c r="N1089" s="213"/>
      <c r="O1089" s="23"/>
    </row>
    <row r="1090" spans="11:15" ht="12.75">
      <c r="K1090" s="22"/>
      <c r="L1090" s="24"/>
      <c r="N1090" s="213"/>
      <c r="O1090" s="23"/>
    </row>
    <row r="1091" spans="11:15" ht="12.75">
      <c r="K1091" s="22"/>
      <c r="L1091" s="24"/>
      <c r="N1091" s="213"/>
      <c r="O1091" s="23"/>
    </row>
    <row r="1092" spans="11:15" ht="12.75">
      <c r="K1092" s="22"/>
      <c r="L1092" s="24"/>
      <c r="N1092" s="213"/>
      <c r="O1092" s="23"/>
    </row>
    <row r="1093" spans="11:15" ht="12.75">
      <c r="K1093" s="22"/>
      <c r="L1093" s="24"/>
      <c r="N1093" s="213"/>
      <c r="O1093" s="23"/>
    </row>
    <row r="1094" spans="11:15" ht="12.75">
      <c r="K1094" s="22"/>
      <c r="L1094" s="24"/>
      <c r="N1094" s="213"/>
      <c r="O1094" s="23"/>
    </row>
    <row r="1095" spans="11:15" ht="12.75">
      <c r="K1095" s="22"/>
      <c r="L1095" s="24"/>
      <c r="N1095" s="213"/>
      <c r="O1095" s="23"/>
    </row>
    <row r="1096" spans="11:15" ht="12.75">
      <c r="K1096" s="22"/>
      <c r="L1096" s="24"/>
      <c r="N1096" s="213"/>
      <c r="O1096" s="23"/>
    </row>
    <row r="1097" spans="11:15" ht="12.75">
      <c r="K1097" s="22"/>
      <c r="L1097" s="24"/>
      <c r="N1097" s="213"/>
      <c r="O1097" s="23"/>
    </row>
    <row r="1098" spans="11:15" ht="12.75">
      <c r="K1098" s="22"/>
      <c r="L1098" s="24"/>
      <c r="N1098" s="213"/>
      <c r="O1098" s="23"/>
    </row>
    <row r="1099" spans="11:15" ht="12.75">
      <c r="K1099" s="22"/>
      <c r="L1099" s="24"/>
      <c r="N1099" s="213"/>
      <c r="O1099" s="23"/>
    </row>
    <row r="1100" spans="11:15" ht="12.75">
      <c r="K1100" s="22"/>
      <c r="L1100" s="24"/>
      <c r="N1100" s="213"/>
      <c r="O1100" s="23"/>
    </row>
    <row r="1101" spans="11:15" ht="12.75">
      <c r="K1101" s="22"/>
      <c r="L1101" s="24"/>
      <c r="N1101" s="213"/>
      <c r="O1101" s="23"/>
    </row>
    <row r="1102" spans="11:15" ht="12.75">
      <c r="K1102" s="22"/>
      <c r="L1102" s="24"/>
      <c r="N1102" s="213"/>
      <c r="O1102" s="23"/>
    </row>
    <row r="1103" spans="11:15" ht="12.75">
      <c r="K1103" s="22"/>
      <c r="L1103" s="24"/>
      <c r="N1103" s="213"/>
      <c r="O1103" s="23"/>
    </row>
    <row r="1104" spans="11:15" ht="12.75">
      <c r="K1104" s="22"/>
      <c r="L1104" s="24"/>
      <c r="N1104" s="213"/>
      <c r="O1104" s="23"/>
    </row>
    <row r="1105" spans="11:15" ht="12.75">
      <c r="K1105" s="22"/>
      <c r="L1105" s="24"/>
      <c r="N1105" s="213"/>
      <c r="O1105" s="23"/>
    </row>
    <row r="1106" spans="11:15" ht="12.75">
      <c r="K1106" s="22"/>
      <c r="L1106" s="24"/>
      <c r="N1106" s="213"/>
      <c r="O1106" s="23"/>
    </row>
    <row r="1107" spans="11:15" ht="12.75">
      <c r="K1107" s="22"/>
      <c r="L1107" s="24"/>
      <c r="N1107" s="213"/>
      <c r="O1107" s="23"/>
    </row>
    <row r="1108" spans="11:15" ht="12.75">
      <c r="K1108" s="22"/>
      <c r="L1108" s="24"/>
      <c r="N1108" s="213"/>
      <c r="O1108" s="23"/>
    </row>
    <row r="1109" spans="11:15" ht="12.75">
      <c r="K1109" s="22"/>
      <c r="L1109" s="24"/>
      <c r="N1109" s="213"/>
      <c r="O1109" s="23"/>
    </row>
    <row r="1110" spans="11:15" ht="12.75">
      <c r="K1110" s="22"/>
      <c r="L1110" s="24"/>
      <c r="N1110" s="213"/>
      <c r="O1110" s="23"/>
    </row>
    <row r="1111" spans="11:15" ht="12.75">
      <c r="K1111" s="22"/>
      <c r="L1111" s="24"/>
      <c r="N1111" s="213"/>
      <c r="O1111" s="23"/>
    </row>
    <row r="1112" spans="11:15" ht="12.75">
      <c r="K1112" s="22"/>
      <c r="L1112" s="24"/>
      <c r="N1112" s="213"/>
      <c r="O1112" s="23"/>
    </row>
    <row r="1113" spans="11:15" ht="12.75">
      <c r="K1113" s="22"/>
      <c r="L1113" s="24"/>
      <c r="N1113" s="213"/>
      <c r="O1113" s="23"/>
    </row>
    <row r="1114" spans="11:15" ht="12.75">
      <c r="K1114" s="22"/>
      <c r="L1114" s="24"/>
      <c r="N1114" s="213"/>
      <c r="O1114" s="23"/>
    </row>
    <row r="1115" spans="11:15" ht="12.75">
      <c r="K1115" s="22"/>
      <c r="L1115" s="24"/>
      <c r="N1115" s="213"/>
      <c r="O1115" s="23"/>
    </row>
    <row r="1116" spans="11:15" ht="12.75">
      <c r="K1116" s="22"/>
      <c r="L1116" s="24"/>
      <c r="N1116" s="213"/>
      <c r="O1116" s="23"/>
    </row>
    <row r="1117" spans="11:15" ht="12.75">
      <c r="K1117" s="22"/>
      <c r="L1117" s="24"/>
      <c r="N1117" s="213"/>
      <c r="O1117" s="23"/>
    </row>
    <row r="1118" spans="11:15" ht="12.75">
      <c r="K1118" s="22"/>
      <c r="L1118" s="24"/>
      <c r="N1118" s="213"/>
      <c r="O1118" s="23"/>
    </row>
    <row r="1119" spans="11:15" ht="12.75">
      <c r="K1119" s="22"/>
      <c r="L1119" s="24"/>
      <c r="N1119" s="213"/>
      <c r="O1119" s="23"/>
    </row>
    <row r="1120" spans="11:15" ht="12.75">
      <c r="K1120" s="22"/>
      <c r="L1120" s="24"/>
      <c r="N1120" s="213"/>
      <c r="O1120" s="23"/>
    </row>
    <row r="1121" spans="11:15" ht="12.75">
      <c r="K1121" s="22"/>
      <c r="L1121" s="24"/>
      <c r="N1121" s="213"/>
      <c r="O1121" s="23"/>
    </row>
    <row r="1122" spans="11:15" ht="12.75">
      <c r="K1122" s="22"/>
      <c r="L1122" s="24"/>
      <c r="N1122" s="213"/>
      <c r="O1122" s="23"/>
    </row>
    <row r="1123" spans="11:15" ht="12.75">
      <c r="K1123" s="22"/>
      <c r="L1123" s="24"/>
      <c r="N1123" s="213"/>
      <c r="O1123" s="23"/>
    </row>
    <row r="1124" spans="11:15" ht="12.75">
      <c r="K1124" s="22"/>
      <c r="L1124" s="24"/>
      <c r="N1124" s="213"/>
      <c r="O1124" s="23"/>
    </row>
    <row r="1125" spans="11:15" ht="12.75">
      <c r="K1125" s="22"/>
      <c r="L1125" s="24"/>
      <c r="N1125" s="213"/>
      <c r="O1125" s="23"/>
    </row>
    <row r="1126" spans="11:15" ht="12.75">
      <c r="K1126" s="22"/>
      <c r="L1126" s="24"/>
      <c r="N1126" s="213"/>
      <c r="O1126" s="23"/>
    </row>
    <row r="1127" spans="11:15" ht="12.75">
      <c r="K1127" s="22"/>
      <c r="L1127" s="24"/>
      <c r="N1127" s="213"/>
      <c r="O1127" s="23"/>
    </row>
    <row r="1128" spans="11:15" ht="12.75">
      <c r="K1128" s="22"/>
      <c r="L1128" s="24"/>
      <c r="N1128" s="213"/>
      <c r="O1128" s="23"/>
    </row>
    <row r="1129" spans="11:15" ht="12.75">
      <c r="K1129" s="22"/>
      <c r="L1129" s="24"/>
      <c r="N1129" s="213"/>
      <c r="O1129" s="23"/>
    </row>
    <row r="1130" spans="11:15" ht="12.75">
      <c r="K1130" s="22"/>
      <c r="L1130" s="24"/>
      <c r="N1130" s="213"/>
      <c r="O1130" s="23"/>
    </row>
    <row r="1131" spans="11:15" ht="12.75">
      <c r="K1131" s="22"/>
      <c r="L1131" s="24"/>
      <c r="N1131" s="213"/>
      <c r="O1131" s="23"/>
    </row>
    <row r="1132" spans="11:15" ht="12.75">
      <c r="K1132" s="22"/>
      <c r="L1132" s="24"/>
      <c r="N1132" s="213"/>
      <c r="O1132" s="23"/>
    </row>
    <row r="1133" spans="11:15" ht="12.75">
      <c r="K1133" s="22"/>
      <c r="L1133" s="24"/>
      <c r="N1133" s="213"/>
      <c r="O1133" s="23"/>
    </row>
    <row r="1134" spans="11:15" ht="12.75">
      <c r="K1134" s="22"/>
      <c r="L1134" s="24"/>
      <c r="N1134" s="213"/>
      <c r="O1134" s="23"/>
    </row>
    <row r="1135" spans="11:15" ht="12.75">
      <c r="K1135" s="22"/>
      <c r="L1135" s="24"/>
      <c r="N1135" s="213"/>
      <c r="O1135" s="23"/>
    </row>
    <row r="1136" spans="11:15" ht="12.75">
      <c r="K1136" s="22"/>
      <c r="L1136" s="24"/>
      <c r="N1136" s="213"/>
      <c r="O1136" s="23"/>
    </row>
    <row r="1137" spans="11:15" ht="12.75">
      <c r="K1137" s="22"/>
      <c r="L1137" s="24"/>
      <c r="N1137" s="213"/>
      <c r="O1137" s="23"/>
    </row>
    <row r="1138" spans="11:15" ht="12.75">
      <c r="K1138" s="22"/>
      <c r="L1138" s="24"/>
      <c r="N1138" s="213"/>
      <c r="O1138" s="23"/>
    </row>
    <row r="1139" spans="11:15" ht="12.75">
      <c r="K1139" s="22"/>
      <c r="L1139" s="24"/>
      <c r="N1139" s="213"/>
      <c r="O1139" s="23"/>
    </row>
    <row r="1140" spans="11:15" ht="12.75">
      <c r="K1140" s="22"/>
      <c r="L1140" s="24"/>
      <c r="N1140" s="213"/>
      <c r="O1140" s="23"/>
    </row>
    <row r="1141" spans="11:15" ht="12.75">
      <c r="K1141" s="22"/>
      <c r="L1141" s="24"/>
      <c r="N1141" s="213"/>
      <c r="O1141" s="23"/>
    </row>
    <row r="1142" spans="11:15" ht="12.75">
      <c r="K1142" s="22"/>
      <c r="L1142" s="24"/>
      <c r="N1142" s="213"/>
      <c r="O1142" s="23"/>
    </row>
    <row r="1143" spans="11:15" ht="12.75">
      <c r="K1143" s="22"/>
      <c r="L1143" s="24"/>
      <c r="N1143" s="213"/>
      <c r="O1143" s="23"/>
    </row>
    <row r="1144" spans="11:15" ht="12.75">
      <c r="K1144" s="22"/>
      <c r="L1144" s="24"/>
      <c r="N1144" s="213"/>
      <c r="O1144" s="23"/>
    </row>
    <row r="1145" spans="11:15" ht="12.75">
      <c r="K1145" s="22"/>
      <c r="L1145" s="24"/>
      <c r="N1145" s="213"/>
      <c r="O1145" s="23"/>
    </row>
    <row r="1146" spans="11:15" ht="12.75">
      <c r="K1146" s="22"/>
      <c r="L1146" s="24"/>
      <c r="N1146" s="213"/>
      <c r="O1146" s="23"/>
    </row>
    <row r="1147" spans="11:15" ht="12.75">
      <c r="K1147" s="22"/>
      <c r="L1147" s="24"/>
      <c r="N1147" s="213"/>
      <c r="O1147" s="23"/>
    </row>
    <row r="1148" spans="11:15" ht="12.75">
      <c r="K1148" s="22"/>
      <c r="L1148" s="24"/>
      <c r="N1148" s="213"/>
      <c r="O1148" s="23"/>
    </row>
    <row r="1149" spans="11:15" ht="12.75">
      <c r="K1149" s="22"/>
      <c r="L1149" s="24"/>
      <c r="N1149" s="213"/>
      <c r="O1149" s="23"/>
    </row>
    <row r="1150" spans="11:15" ht="12.75">
      <c r="K1150" s="22"/>
      <c r="L1150" s="24"/>
      <c r="N1150" s="213"/>
      <c r="O1150" s="23"/>
    </row>
    <row r="1151" spans="11:15" ht="12.75">
      <c r="K1151" s="22"/>
      <c r="L1151" s="24"/>
      <c r="N1151" s="213"/>
      <c r="O1151" s="23"/>
    </row>
    <row r="1152" spans="11:15" ht="12.75">
      <c r="K1152" s="22"/>
      <c r="L1152" s="24"/>
      <c r="N1152" s="213"/>
      <c r="O1152" s="23"/>
    </row>
    <row r="1153" spans="11:15" ht="12.75">
      <c r="K1153" s="22"/>
      <c r="L1153" s="24"/>
      <c r="N1153" s="213"/>
      <c r="O1153" s="23"/>
    </row>
    <row r="1154" spans="11:15" ht="12.75">
      <c r="K1154" s="22"/>
      <c r="L1154" s="24"/>
      <c r="N1154" s="213"/>
      <c r="O1154" s="23"/>
    </row>
    <row r="1155" spans="11:15" ht="12.75">
      <c r="K1155" s="22"/>
      <c r="L1155" s="24"/>
      <c r="N1155" s="213"/>
      <c r="O1155" s="23"/>
    </row>
    <row r="1156" spans="11:15" ht="12.75">
      <c r="K1156" s="22"/>
      <c r="L1156" s="24"/>
      <c r="N1156" s="213"/>
      <c r="O1156" s="23"/>
    </row>
    <row r="1157" spans="11:15" ht="12.75">
      <c r="K1157" s="22"/>
      <c r="L1157" s="24"/>
      <c r="N1157" s="213"/>
      <c r="O1157" s="23"/>
    </row>
    <row r="1158" spans="11:15" ht="12.75">
      <c r="K1158" s="22"/>
      <c r="L1158" s="24"/>
      <c r="N1158" s="213"/>
      <c r="O1158" s="23"/>
    </row>
    <row r="1159" spans="11:15" ht="12.75">
      <c r="K1159" s="22"/>
      <c r="L1159" s="24"/>
      <c r="N1159" s="213"/>
      <c r="O1159" s="23"/>
    </row>
    <row r="1160" spans="11:15" ht="12.75">
      <c r="K1160" s="22"/>
      <c r="L1160" s="24"/>
      <c r="N1160" s="213"/>
      <c r="O1160" s="23"/>
    </row>
    <row r="1161" spans="11:15" ht="12.75">
      <c r="K1161" s="22"/>
      <c r="L1161" s="24"/>
      <c r="N1161" s="213"/>
      <c r="O1161" s="23"/>
    </row>
    <row r="1162" spans="11:15" ht="12.75">
      <c r="K1162" s="22"/>
      <c r="L1162" s="24"/>
      <c r="N1162" s="213"/>
      <c r="O1162" s="23"/>
    </row>
    <row r="1163" spans="11:15" ht="12.75">
      <c r="K1163" s="22"/>
      <c r="L1163" s="24"/>
      <c r="N1163" s="213"/>
      <c r="O1163" s="23"/>
    </row>
    <row r="1164" spans="11:15" ht="12.75">
      <c r="K1164" s="22"/>
      <c r="L1164" s="24"/>
      <c r="N1164" s="213"/>
      <c r="O1164" s="23"/>
    </row>
    <row r="1165" spans="11:15" ht="12.75">
      <c r="K1165" s="22"/>
      <c r="L1165" s="24"/>
      <c r="N1165" s="213"/>
      <c r="O1165" s="23"/>
    </row>
    <row r="1166" spans="11:15" ht="12.75">
      <c r="K1166" s="22"/>
      <c r="L1166" s="24"/>
      <c r="N1166" s="213"/>
      <c r="O1166" s="23"/>
    </row>
    <row r="1167" spans="11:15" ht="12.75">
      <c r="K1167" s="22"/>
      <c r="L1167" s="24"/>
      <c r="N1167" s="213"/>
      <c r="O1167" s="23"/>
    </row>
    <row r="1168" spans="11:15" ht="12.75">
      <c r="K1168" s="22"/>
      <c r="L1168" s="24"/>
      <c r="N1168" s="213"/>
      <c r="O1168" s="23"/>
    </row>
    <row r="1169" spans="11:15" ht="12.75">
      <c r="K1169" s="22"/>
      <c r="L1169" s="24"/>
      <c r="N1169" s="213"/>
      <c r="O1169" s="23"/>
    </row>
    <row r="1170" spans="11:15" ht="12.75">
      <c r="K1170" s="22"/>
      <c r="L1170" s="24"/>
      <c r="N1170" s="213"/>
      <c r="O1170" s="23"/>
    </row>
    <row r="1171" spans="11:15" ht="12.75">
      <c r="K1171" s="22"/>
      <c r="L1171" s="24"/>
      <c r="N1171" s="213"/>
      <c r="O1171" s="23"/>
    </row>
    <row r="1172" spans="11:15" ht="12.75">
      <c r="K1172" s="22"/>
      <c r="L1172" s="24"/>
      <c r="N1172" s="213"/>
      <c r="O1172" s="23"/>
    </row>
    <row r="1173" spans="11:15" ht="12.75">
      <c r="K1173" s="22"/>
      <c r="L1173" s="24"/>
      <c r="N1173" s="213"/>
      <c r="O1173" s="23"/>
    </row>
    <row r="1174" spans="11:15" ht="12.75">
      <c r="K1174" s="22"/>
      <c r="L1174" s="24"/>
      <c r="N1174" s="213"/>
      <c r="O1174" s="23"/>
    </row>
    <row r="1175" spans="11:15" ht="12.75">
      <c r="K1175" s="22"/>
      <c r="L1175" s="24"/>
      <c r="N1175" s="213"/>
      <c r="O1175" s="23"/>
    </row>
    <row r="1176" spans="11:15" ht="12.75">
      <c r="K1176" s="22"/>
      <c r="L1176" s="24"/>
      <c r="N1176" s="213"/>
      <c r="O1176" s="23"/>
    </row>
    <row r="1177" spans="11:15" ht="12.75">
      <c r="K1177" s="22"/>
      <c r="L1177" s="24"/>
      <c r="N1177" s="213"/>
      <c r="O1177" s="23"/>
    </row>
    <row r="1178" spans="11:15" ht="12.75">
      <c r="K1178" s="22"/>
      <c r="L1178" s="24"/>
      <c r="N1178" s="213"/>
      <c r="O1178" s="23"/>
    </row>
    <row r="1179" spans="11:15" ht="12.75">
      <c r="K1179" s="22"/>
      <c r="L1179" s="24"/>
      <c r="N1179" s="213"/>
      <c r="O1179" s="23"/>
    </row>
    <row r="1180" spans="11:15" ht="12.75">
      <c r="K1180" s="22"/>
      <c r="L1180" s="24"/>
      <c r="N1180" s="213"/>
      <c r="O1180" s="23"/>
    </row>
    <row r="1181" spans="11:15" ht="12.75">
      <c r="K1181" s="22"/>
      <c r="L1181" s="24"/>
      <c r="N1181" s="213"/>
      <c r="O1181" s="23"/>
    </row>
    <row r="1182" spans="11:15" ht="12.75">
      <c r="K1182" s="22"/>
      <c r="L1182" s="24"/>
      <c r="N1182" s="213"/>
      <c r="O1182" s="23"/>
    </row>
    <row r="1183" spans="11:15" ht="12.75">
      <c r="K1183" s="22"/>
      <c r="L1183" s="24"/>
      <c r="N1183" s="213"/>
      <c r="O1183" s="23"/>
    </row>
    <row r="1184" spans="11:15" ht="12.75">
      <c r="K1184" s="22"/>
      <c r="L1184" s="24"/>
      <c r="N1184" s="213"/>
      <c r="O1184" s="23"/>
    </row>
    <row r="1185" spans="11:15" ht="12.75">
      <c r="K1185" s="22"/>
      <c r="L1185" s="24"/>
      <c r="N1185" s="213"/>
      <c r="O1185" s="23"/>
    </row>
    <row r="1186" spans="11:15" ht="12.75">
      <c r="K1186" s="22"/>
      <c r="L1186" s="24"/>
      <c r="N1186" s="213"/>
      <c r="O1186" s="23"/>
    </row>
    <row r="1187" spans="11:15" ht="12.75">
      <c r="K1187" s="22"/>
      <c r="L1187" s="24"/>
      <c r="N1187" s="213"/>
      <c r="O1187" s="23"/>
    </row>
    <row r="1188" spans="11:15" ht="12.75">
      <c r="K1188" s="22"/>
      <c r="L1188" s="24"/>
      <c r="N1188" s="213"/>
      <c r="O1188" s="23"/>
    </row>
    <row r="1189" spans="11:15" ht="12.75">
      <c r="K1189" s="22"/>
      <c r="L1189" s="24"/>
      <c r="N1189" s="213"/>
      <c r="O1189" s="23"/>
    </row>
    <row r="1190" spans="11:15" ht="12.75">
      <c r="K1190" s="22"/>
      <c r="L1190" s="24"/>
      <c r="N1190" s="213"/>
      <c r="O1190" s="23"/>
    </row>
    <row r="1191" spans="11:15" ht="12.75">
      <c r="K1191" s="22"/>
      <c r="L1191" s="24"/>
      <c r="N1191" s="213"/>
      <c r="O1191" s="23"/>
    </row>
    <row r="1192" spans="11:15" ht="12.75">
      <c r="K1192" s="22"/>
      <c r="L1192" s="24"/>
      <c r="N1192" s="213"/>
      <c r="O1192" s="23"/>
    </row>
    <row r="1193" spans="11:15" ht="12.75">
      <c r="K1193" s="22"/>
      <c r="L1193" s="24"/>
      <c r="N1193" s="213"/>
      <c r="O1193" s="23"/>
    </row>
    <row r="1194" spans="11:15" ht="12.75">
      <c r="K1194" s="22"/>
      <c r="L1194" s="24"/>
      <c r="N1194" s="213"/>
      <c r="O1194" s="23"/>
    </row>
    <row r="1195" spans="11:15" ht="12.75">
      <c r="K1195" s="22"/>
      <c r="L1195" s="24"/>
      <c r="N1195" s="213"/>
      <c r="O1195" s="23"/>
    </row>
    <row r="1196" spans="11:15" ht="12.75">
      <c r="K1196" s="22"/>
      <c r="L1196" s="24"/>
      <c r="N1196" s="213"/>
      <c r="O1196" s="23"/>
    </row>
    <row r="1197" spans="11:15" ht="12.75">
      <c r="K1197" s="22"/>
      <c r="L1197" s="24"/>
      <c r="N1197" s="213"/>
      <c r="O1197" s="23"/>
    </row>
    <row r="1198" spans="11:15" ht="12.75">
      <c r="K1198" s="22"/>
      <c r="L1198" s="24"/>
      <c r="N1198" s="213"/>
      <c r="O1198" s="23"/>
    </row>
    <row r="1199" spans="11:15" ht="12.75">
      <c r="K1199" s="22"/>
      <c r="L1199" s="24"/>
      <c r="N1199" s="213"/>
      <c r="O1199" s="23"/>
    </row>
    <row r="1200" spans="11:15" ht="12.75">
      <c r="K1200" s="22"/>
      <c r="L1200" s="24"/>
      <c r="N1200" s="213"/>
      <c r="O1200" s="23"/>
    </row>
    <row r="1201" spans="11:15" ht="12.75">
      <c r="K1201" s="22"/>
      <c r="L1201" s="24"/>
      <c r="N1201" s="213"/>
      <c r="O1201" s="23"/>
    </row>
    <row r="1202" spans="11:15" ht="12.75">
      <c r="K1202" s="22"/>
      <c r="L1202" s="24"/>
      <c r="N1202" s="213"/>
      <c r="O1202" s="23"/>
    </row>
    <row r="1203" spans="11:15" ht="12.75">
      <c r="K1203" s="22"/>
      <c r="L1203" s="24"/>
      <c r="N1203" s="213"/>
      <c r="O1203" s="23"/>
    </row>
    <row r="1204" spans="11:15" ht="12.75">
      <c r="K1204" s="22"/>
      <c r="L1204" s="24"/>
      <c r="N1204" s="213"/>
      <c r="O1204" s="23"/>
    </row>
    <row r="1205" spans="11:15" ht="12.75">
      <c r="K1205" s="22"/>
      <c r="L1205" s="24"/>
      <c r="N1205" s="213"/>
      <c r="O1205" s="23"/>
    </row>
    <row r="1206" spans="11:15" ht="12.75">
      <c r="K1206" s="22"/>
      <c r="L1206" s="24"/>
      <c r="N1206" s="213"/>
      <c r="O1206" s="23"/>
    </row>
    <row r="1207" spans="11:15" ht="12.75">
      <c r="K1207" s="22"/>
      <c r="L1207" s="24"/>
      <c r="N1207" s="213"/>
      <c r="O1207" s="23"/>
    </row>
    <row r="1208" spans="11:15" ht="12.75">
      <c r="K1208" s="22"/>
      <c r="L1208" s="24"/>
      <c r="N1208" s="213"/>
      <c r="O1208" s="23"/>
    </row>
    <row r="1209" spans="11:15" ht="12.75">
      <c r="K1209" s="22"/>
      <c r="L1209" s="24"/>
      <c r="N1209" s="213"/>
      <c r="O1209" s="23"/>
    </row>
    <row r="1210" spans="11:15" ht="12.75">
      <c r="K1210" s="22"/>
      <c r="L1210" s="24"/>
      <c r="N1210" s="213"/>
      <c r="O1210" s="23"/>
    </row>
    <row r="1211" spans="11:15" ht="12.75">
      <c r="K1211" s="22"/>
      <c r="L1211" s="24"/>
      <c r="N1211" s="213"/>
      <c r="O1211" s="23"/>
    </row>
    <row r="1212" spans="11:15" ht="12.75">
      <c r="K1212" s="22"/>
      <c r="L1212" s="24"/>
      <c r="N1212" s="213"/>
      <c r="O1212" s="23"/>
    </row>
    <row r="1213" spans="11:15" ht="12.75">
      <c r="K1213" s="22"/>
      <c r="L1213" s="24"/>
      <c r="N1213" s="213"/>
      <c r="O1213" s="23"/>
    </row>
    <row r="1214" spans="11:15" ht="12.75">
      <c r="K1214" s="22"/>
      <c r="L1214" s="24"/>
      <c r="N1214" s="213"/>
      <c r="O1214" s="23"/>
    </row>
    <row r="1215" spans="11:15" ht="12.75">
      <c r="K1215" s="22"/>
      <c r="L1215" s="24"/>
      <c r="N1215" s="213"/>
      <c r="O1215" s="23"/>
    </row>
    <row r="1216" spans="11:15" ht="12.75">
      <c r="K1216" s="22"/>
      <c r="L1216" s="24"/>
      <c r="N1216" s="213"/>
      <c r="O1216" s="23"/>
    </row>
    <row r="1217" spans="11:15" ht="12.75">
      <c r="K1217" s="22"/>
      <c r="L1217" s="24"/>
      <c r="N1217" s="213"/>
      <c r="O1217" s="23"/>
    </row>
    <row r="1218" spans="11:15" ht="12.75">
      <c r="K1218" s="22"/>
      <c r="L1218" s="24"/>
      <c r="N1218" s="213"/>
      <c r="O1218" s="23"/>
    </row>
    <row r="1219" spans="11:15" ht="12.75">
      <c r="K1219" s="22"/>
      <c r="L1219" s="24"/>
      <c r="N1219" s="213"/>
      <c r="O1219" s="23"/>
    </row>
    <row r="1220" spans="11:15" ht="12.75">
      <c r="K1220" s="22"/>
      <c r="L1220" s="24"/>
      <c r="N1220" s="213"/>
      <c r="O1220" s="23"/>
    </row>
    <row r="1221" spans="11:15" ht="12.75">
      <c r="K1221" s="22"/>
      <c r="L1221" s="24"/>
      <c r="N1221" s="213"/>
      <c r="O1221" s="23"/>
    </row>
    <row r="1222" spans="11:15" ht="12.75">
      <c r="K1222" s="22"/>
      <c r="L1222" s="24"/>
      <c r="N1222" s="213"/>
      <c r="O1222" s="23"/>
    </row>
    <row r="1223" spans="11:15" ht="12.75">
      <c r="K1223" s="22"/>
      <c r="L1223" s="24"/>
      <c r="N1223" s="213"/>
      <c r="O1223" s="23"/>
    </row>
    <row r="1224" spans="11:15" ht="12.75">
      <c r="K1224" s="22"/>
      <c r="L1224" s="24"/>
      <c r="N1224" s="213"/>
      <c r="O1224" s="23"/>
    </row>
    <row r="1225" spans="11:15" ht="12.75">
      <c r="K1225" s="22"/>
      <c r="L1225" s="24"/>
      <c r="N1225" s="213"/>
      <c r="O1225" s="23"/>
    </row>
    <row r="1226" spans="11:15" ht="12.75">
      <c r="K1226" s="22"/>
      <c r="L1226" s="24"/>
      <c r="N1226" s="213"/>
      <c r="O1226" s="23"/>
    </row>
    <row r="1227" spans="11:15" ht="12.75">
      <c r="K1227" s="22"/>
      <c r="L1227" s="24"/>
      <c r="N1227" s="213"/>
      <c r="O1227" s="23"/>
    </row>
    <row r="1228" spans="11:15" ht="12.75">
      <c r="K1228" s="22"/>
      <c r="L1228" s="24"/>
      <c r="N1228" s="213"/>
      <c r="O1228" s="23"/>
    </row>
    <row r="1229" spans="11:15" ht="12.75">
      <c r="K1229" s="22"/>
      <c r="L1229" s="24"/>
      <c r="N1229" s="213"/>
      <c r="O1229" s="23"/>
    </row>
    <row r="1230" spans="11:15" ht="12.75">
      <c r="K1230" s="22"/>
      <c r="L1230" s="24"/>
      <c r="N1230" s="213"/>
      <c r="O1230" s="23"/>
    </row>
    <row r="1231" spans="11:15" ht="12.75">
      <c r="K1231" s="22"/>
      <c r="L1231" s="24"/>
      <c r="N1231" s="213"/>
      <c r="O1231" s="23"/>
    </row>
    <row r="1232" spans="11:15" ht="12.75">
      <c r="K1232" s="22"/>
      <c r="L1232" s="24"/>
      <c r="N1232" s="213"/>
      <c r="O1232" s="23"/>
    </row>
    <row r="1233" spans="11:15" ht="12.75">
      <c r="K1233" s="22"/>
      <c r="L1233" s="24"/>
      <c r="N1233" s="213"/>
      <c r="O1233" s="23"/>
    </row>
    <row r="1234" spans="11:15" ht="12.75">
      <c r="K1234" s="22"/>
      <c r="L1234" s="24"/>
      <c r="N1234" s="213"/>
      <c r="O1234" s="23"/>
    </row>
    <row r="1235" spans="11:15" ht="12.75">
      <c r="K1235" s="22"/>
      <c r="L1235" s="24"/>
      <c r="N1235" s="213"/>
      <c r="O1235" s="23"/>
    </row>
    <row r="1236" spans="11:15" ht="12.75">
      <c r="K1236" s="22"/>
      <c r="L1236" s="24"/>
      <c r="N1236" s="213"/>
      <c r="O1236" s="23"/>
    </row>
    <row r="1237" spans="11:15" ht="12.75">
      <c r="K1237" s="22"/>
      <c r="L1237" s="24"/>
      <c r="N1237" s="213"/>
      <c r="O1237" s="23"/>
    </row>
    <row r="1238" spans="11:15" ht="12.75">
      <c r="K1238" s="22"/>
      <c r="L1238" s="24"/>
      <c r="N1238" s="213"/>
      <c r="O1238" s="23"/>
    </row>
    <row r="1239" spans="11:15" ht="12.75">
      <c r="K1239" s="22"/>
      <c r="L1239" s="24"/>
      <c r="N1239" s="213"/>
      <c r="O1239" s="23"/>
    </row>
    <row r="1240" spans="11:15" ht="12.75">
      <c r="K1240" s="22"/>
      <c r="L1240" s="24"/>
      <c r="N1240" s="213"/>
      <c r="O1240" s="23"/>
    </row>
    <row r="1241" spans="11:15" ht="12.75">
      <c r="K1241" s="22"/>
      <c r="L1241" s="24"/>
      <c r="N1241" s="213"/>
      <c r="O1241" s="23"/>
    </row>
    <row r="1242" spans="11:15" ht="12.75">
      <c r="K1242" s="22"/>
      <c r="L1242" s="24"/>
      <c r="N1242" s="213"/>
      <c r="O1242" s="23"/>
    </row>
    <row r="1243" spans="11:15" ht="12.75">
      <c r="K1243" s="22"/>
      <c r="L1243" s="24"/>
      <c r="N1243" s="213"/>
      <c r="O1243" s="23"/>
    </row>
    <row r="1244" spans="11:15" ht="12.75">
      <c r="K1244" s="22"/>
      <c r="L1244" s="24"/>
      <c r="N1244" s="213"/>
      <c r="O1244" s="23"/>
    </row>
    <row r="1245" spans="11:15" ht="12.75">
      <c r="K1245" s="22"/>
      <c r="L1245" s="24"/>
      <c r="N1245" s="213"/>
      <c r="O1245" s="23"/>
    </row>
    <row r="1246" spans="11:15" ht="12.75">
      <c r="K1246" s="22"/>
      <c r="L1246" s="24"/>
      <c r="N1246" s="213"/>
      <c r="O1246" s="23"/>
    </row>
    <row r="1247" spans="11:15" ht="12.75">
      <c r="K1247" s="22"/>
      <c r="L1247" s="24"/>
      <c r="N1247" s="213"/>
      <c r="O1247" s="23"/>
    </row>
    <row r="1248" spans="11:15" ht="12.75">
      <c r="K1248" s="22"/>
      <c r="L1248" s="24"/>
      <c r="N1248" s="213"/>
      <c r="O1248" s="23"/>
    </row>
    <row r="1249" spans="11:15" ht="12.75">
      <c r="K1249" s="22"/>
      <c r="L1249" s="24"/>
      <c r="N1249" s="213"/>
      <c r="O1249" s="23"/>
    </row>
    <row r="1250" spans="11:15" ht="12.75">
      <c r="K1250" s="22"/>
      <c r="L1250" s="24"/>
      <c r="N1250" s="213"/>
      <c r="O1250" s="23"/>
    </row>
    <row r="1251" spans="11:15" ht="12.75">
      <c r="K1251" s="22"/>
      <c r="L1251" s="24"/>
      <c r="N1251" s="213"/>
      <c r="O1251" s="23"/>
    </row>
    <row r="1252" spans="11:15" ht="12.75">
      <c r="K1252" s="22"/>
      <c r="L1252" s="24"/>
      <c r="N1252" s="213"/>
      <c r="O1252" s="23"/>
    </row>
    <row r="1253" spans="11:15" ht="12.75">
      <c r="K1253" s="22"/>
      <c r="L1253" s="24"/>
      <c r="N1253" s="213"/>
      <c r="O1253" s="23"/>
    </row>
    <row r="1254" spans="11:15" ht="12.75">
      <c r="K1254" s="22"/>
      <c r="L1254" s="24"/>
      <c r="N1254" s="213"/>
      <c r="O1254" s="23"/>
    </row>
    <row r="1255" spans="11:15" ht="12.75">
      <c r="K1255" s="22"/>
      <c r="L1255" s="24"/>
      <c r="N1255" s="213"/>
      <c r="O1255" s="23"/>
    </row>
    <row r="1256" spans="11:15" ht="12.75">
      <c r="K1256" s="22"/>
      <c r="L1256" s="24"/>
      <c r="N1256" s="213"/>
      <c r="O1256" s="23"/>
    </row>
    <row r="1257" spans="11:15" ht="12.75">
      <c r="K1257" s="22"/>
      <c r="L1257" s="24"/>
      <c r="N1257" s="213"/>
      <c r="O1257" s="23"/>
    </row>
    <row r="1258" spans="11:15" ht="12.75">
      <c r="K1258" s="22"/>
      <c r="L1258" s="24"/>
      <c r="N1258" s="213"/>
      <c r="O1258" s="23"/>
    </row>
    <row r="1259" spans="11:15" ht="12.75">
      <c r="K1259" s="22"/>
      <c r="L1259" s="24"/>
      <c r="N1259" s="213"/>
      <c r="O1259" s="23"/>
    </row>
    <row r="1260" spans="11:15" ht="12.75">
      <c r="K1260" s="22"/>
      <c r="L1260" s="24"/>
      <c r="N1260" s="213"/>
      <c r="O1260" s="23"/>
    </row>
    <row r="1261" spans="11:15" ht="12.75">
      <c r="K1261" s="22"/>
      <c r="L1261" s="24"/>
      <c r="N1261" s="213"/>
      <c r="O1261" s="23"/>
    </row>
    <row r="1262" spans="11:15" ht="12.75">
      <c r="K1262" s="22"/>
      <c r="L1262" s="24"/>
      <c r="N1262" s="213"/>
      <c r="O1262" s="23"/>
    </row>
    <row r="1263" spans="11:15" ht="12.75">
      <c r="K1263" s="22"/>
      <c r="L1263" s="24"/>
      <c r="N1263" s="213"/>
      <c r="O1263" s="23"/>
    </row>
    <row r="1264" spans="11:15" ht="12.75">
      <c r="K1264" s="22"/>
      <c r="L1264" s="24"/>
      <c r="N1264" s="213"/>
      <c r="O1264" s="23"/>
    </row>
    <row r="1265" spans="11:15" ht="12.75">
      <c r="K1265" s="22"/>
      <c r="L1265" s="24"/>
      <c r="N1265" s="213"/>
      <c r="O1265" s="23"/>
    </row>
    <row r="1266" spans="11:15" ht="12.75">
      <c r="K1266" s="22"/>
      <c r="L1266" s="24"/>
      <c r="N1266" s="213"/>
      <c r="O1266" s="23"/>
    </row>
    <row r="1267" spans="11:15" ht="12.75">
      <c r="K1267" s="22"/>
      <c r="L1267" s="24"/>
      <c r="N1267" s="213"/>
      <c r="O1267" s="23"/>
    </row>
    <row r="1268" spans="11:15" ht="12.75">
      <c r="K1268" s="22"/>
      <c r="L1268" s="24"/>
      <c r="N1268" s="213"/>
      <c r="O1268" s="23"/>
    </row>
    <row r="1269" spans="11:15" ht="12.75">
      <c r="K1269" s="22"/>
      <c r="L1269" s="24"/>
      <c r="N1269" s="213"/>
      <c r="O1269" s="23"/>
    </row>
    <row r="1270" spans="11:15" ht="12.75">
      <c r="K1270" s="22"/>
      <c r="L1270" s="24"/>
      <c r="N1270" s="213"/>
      <c r="O1270" s="23"/>
    </row>
    <row r="1271" spans="11:15" ht="12.75">
      <c r="K1271" s="22"/>
      <c r="L1271" s="24"/>
      <c r="N1271" s="213"/>
      <c r="O1271" s="23"/>
    </row>
    <row r="1272" spans="11:15" ht="12.75">
      <c r="K1272" s="22"/>
      <c r="L1272" s="24"/>
      <c r="N1272" s="213"/>
      <c r="O1272" s="23"/>
    </row>
    <row r="1273" spans="11:15" ht="12.75">
      <c r="K1273" s="22"/>
      <c r="L1273" s="24"/>
      <c r="N1273" s="213"/>
      <c r="O1273" s="23"/>
    </row>
    <row r="1274" spans="11:15" ht="12.75">
      <c r="K1274" s="22"/>
      <c r="L1274" s="24"/>
      <c r="N1274" s="213"/>
      <c r="O1274" s="23"/>
    </row>
    <row r="1275" spans="11:15" ht="12.75">
      <c r="K1275" s="22"/>
      <c r="L1275" s="24"/>
      <c r="N1275" s="213"/>
      <c r="O1275" s="23"/>
    </row>
    <row r="1276" spans="11:15" ht="12.75">
      <c r="K1276" s="22"/>
      <c r="L1276" s="24"/>
      <c r="N1276" s="213"/>
      <c r="O1276" s="23"/>
    </row>
    <row r="1277" spans="11:15" ht="12.75">
      <c r="K1277" s="22"/>
      <c r="L1277" s="24"/>
      <c r="N1277" s="213"/>
      <c r="O1277" s="23"/>
    </row>
    <row r="1278" spans="11:15" ht="12.75">
      <c r="K1278" s="22"/>
      <c r="L1278" s="24"/>
      <c r="N1278" s="213"/>
      <c r="O1278" s="23"/>
    </row>
    <row r="1279" spans="11:15" ht="12.75">
      <c r="K1279" s="22"/>
      <c r="L1279" s="24"/>
      <c r="N1279" s="213"/>
      <c r="O1279" s="23"/>
    </row>
    <row r="1280" spans="11:15" ht="12.75">
      <c r="K1280" s="22"/>
      <c r="L1280" s="24"/>
      <c r="N1280" s="213"/>
      <c r="O1280" s="23"/>
    </row>
    <row r="1281" spans="11:15" ht="12.75">
      <c r="K1281" s="22"/>
      <c r="L1281" s="24"/>
      <c r="N1281" s="213"/>
      <c r="O1281" s="23"/>
    </row>
    <row r="1282" spans="11:15" ht="12.75">
      <c r="K1282" s="22"/>
      <c r="L1282" s="24"/>
      <c r="N1282" s="213"/>
      <c r="O1282" s="23"/>
    </row>
    <row r="1283" spans="11:15" ht="12.75">
      <c r="K1283" s="22"/>
      <c r="L1283" s="24"/>
      <c r="N1283" s="213"/>
      <c r="O1283" s="23"/>
    </row>
    <row r="1284" spans="11:15" ht="12.75">
      <c r="K1284" s="22"/>
      <c r="L1284" s="24"/>
      <c r="N1284" s="213"/>
      <c r="O1284" s="23"/>
    </row>
    <row r="1285" spans="11:15" ht="12.75">
      <c r="K1285" s="22"/>
      <c r="L1285" s="24"/>
      <c r="N1285" s="213"/>
      <c r="O1285" s="23"/>
    </row>
    <row r="1286" spans="11:15" ht="12.75">
      <c r="K1286" s="22"/>
      <c r="L1286" s="24"/>
      <c r="N1286" s="213"/>
      <c r="O1286" s="23"/>
    </row>
    <row r="1287" spans="11:15" ht="12.75">
      <c r="K1287" s="22"/>
      <c r="L1287" s="24"/>
      <c r="N1287" s="213"/>
      <c r="O1287" s="23"/>
    </row>
    <row r="1288" spans="11:15" ht="12.75">
      <c r="K1288" s="22"/>
      <c r="L1288" s="24"/>
      <c r="N1288" s="213"/>
      <c r="O1288" s="23"/>
    </row>
    <row r="1289" spans="11:15" ht="12.75">
      <c r="K1289" s="22"/>
      <c r="L1289" s="24"/>
      <c r="N1289" s="213"/>
      <c r="O1289" s="23"/>
    </row>
    <row r="1290" spans="11:15" ht="12.75">
      <c r="K1290" s="22"/>
      <c r="L1290" s="24"/>
      <c r="N1290" s="213"/>
      <c r="O1290" s="23"/>
    </row>
    <row r="1291" spans="11:15" ht="12.75">
      <c r="K1291" s="22"/>
      <c r="L1291" s="24"/>
      <c r="N1291" s="213"/>
      <c r="O1291" s="23"/>
    </row>
    <row r="1292" spans="11:15" ht="12.75">
      <c r="K1292" s="22"/>
      <c r="L1292" s="24"/>
      <c r="N1292" s="213"/>
      <c r="O1292" s="23"/>
    </row>
    <row r="1293" spans="11:15" ht="12.75">
      <c r="K1293" s="22"/>
      <c r="L1293" s="24"/>
      <c r="N1293" s="213"/>
      <c r="O1293" s="23"/>
    </row>
    <row r="1294" spans="11:15" ht="12.75">
      <c r="K1294" s="22"/>
      <c r="L1294" s="24"/>
      <c r="N1294" s="213"/>
      <c r="O1294" s="23"/>
    </row>
    <row r="1295" spans="11:15" ht="12.75">
      <c r="K1295" s="22"/>
      <c r="L1295" s="24"/>
      <c r="N1295" s="213"/>
      <c r="O1295" s="23"/>
    </row>
    <row r="1296" spans="11:15" ht="12.75">
      <c r="K1296" s="22"/>
      <c r="L1296" s="24"/>
      <c r="N1296" s="213"/>
      <c r="O1296" s="23"/>
    </row>
    <row r="1297" spans="11:15" ht="12.75">
      <c r="K1297" s="22"/>
      <c r="L1297" s="24"/>
      <c r="N1297" s="213"/>
      <c r="O1297" s="23"/>
    </row>
    <row r="1298" spans="11:15" ht="12.75">
      <c r="K1298" s="22"/>
      <c r="L1298" s="24"/>
      <c r="N1298" s="213"/>
      <c r="O1298" s="23"/>
    </row>
    <row r="1299" spans="11:15" ht="12.75">
      <c r="K1299" s="22"/>
      <c r="L1299" s="24"/>
      <c r="N1299" s="213"/>
      <c r="O1299" s="23"/>
    </row>
    <row r="1300" spans="11:15" ht="12.75">
      <c r="K1300" s="22"/>
      <c r="L1300" s="24"/>
      <c r="N1300" s="213"/>
      <c r="O1300" s="23"/>
    </row>
    <row r="1301" spans="11:15" ht="12.75">
      <c r="K1301" s="22"/>
      <c r="L1301" s="24"/>
      <c r="N1301" s="213"/>
      <c r="O1301" s="23"/>
    </row>
    <row r="1302" spans="11:15" ht="12.75">
      <c r="K1302" s="22"/>
      <c r="L1302" s="24"/>
      <c r="N1302" s="213"/>
      <c r="O1302" s="23"/>
    </row>
    <row r="1303" spans="11:15" ht="12.75">
      <c r="K1303" s="22"/>
      <c r="L1303" s="24"/>
      <c r="N1303" s="213"/>
      <c r="O1303" s="23"/>
    </row>
    <row r="1304" spans="11:15" ht="12.75">
      <c r="K1304" s="22"/>
      <c r="L1304" s="24"/>
      <c r="N1304" s="213"/>
      <c r="O1304" s="23"/>
    </row>
    <row r="1305" spans="11:15" ht="12.75">
      <c r="K1305" s="22"/>
      <c r="L1305" s="24"/>
      <c r="N1305" s="213"/>
      <c r="O1305" s="23"/>
    </row>
    <row r="1306" spans="11:15" ht="12.75">
      <c r="K1306" s="22"/>
      <c r="L1306" s="24"/>
      <c r="N1306" s="213"/>
      <c r="O1306" s="23"/>
    </row>
    <row r="1307" spans="11:15" ht="12.75">
      <c r="K1307" s="22"/>
      <c r="L1307" s="24"/>
      <c r="N1307" s="213"/>
      <c r="O1307" s="23"/>
    </row>
    <row r="1308" spans="11:15" ht="12.75">
      <c r="K1308" s="22"/>
      <c r="L1308" s="24"/>
      <c r="N1308" s="213"/>
      <c r="O1308" s="23"/>
    </row>
    <row r="1309" spans="11:15" ht="12.75">
      <c r="K1309" s="22"/>
      <c r="L1309" s="24"/>
      <c r="N1309" s="213"/>
      <c r="O1309" s="23"/>
    </row>
    <row r="1310" spans="11:15" ht="12.75">
      <c r="K1310" s="22"/>
      <c r="L1310" s="24"/>
      <c r="N1310" s="213"/>
      <c r="O1310" s="23"/>
    </row>
    <row r="1311" spans="11:15" ht="12.75">
      <c r="K1311" s="22"/>
      <c r="L1311" s="24"/>
      <c r="N1311" s="213"/>
      <c r="O1311" s="23"/>
    </row>
    <row r="1312" spans="11:15" ht="12.75">
      <c r="K1312" s="22"/>
      <c r="L1312" s="24"/>
      <c r="N1312" s="213"/>
      <c r="O1312" s="23"/>
    </row>
    <row r="1313" spans="11:15" ht="12.75">
      <c r="K1313" s="22"/>
      <c r="L1313" s="24"/>
      <c r="N1313" s="213"/>
      <c r="O1313" s="23"/>
    </row>
    <row r="1314" spans="11:15" ht="12.75">
      <c r="K1314" s="22"/>
      <c r="L1314" s="24"/>
      <c r="N1314" s="213"/>
      <c r="O1314" s="23"/>
    </row>
    <row r="1315" spans="11:15" ht="12.75">
      <c r="K1315" s="22"/>
      <c r="L1315" s="24"/>
      <c r="N1315" s="213"/>
      <c r="O1315" s="23"/>
    </row>
    <row r="1316" spans="11:15" ht="12.75">
      <c r="K1316" s="22"/>
      <c r="L1316" s="24"/>
      <c r="N1316" s="213"/>
      <c r="O1316" s="23"/>
    </row>
    <row r="1317" spans="11:15" ht="12.75">
      <c r="K1317" s="22"/>
      <c r="L1317" s="24"/>
      <c r="N1317" s="213"/>
      <c r="O1317" s="23"/>
    </row>
    <row r="1318" spans="11:15" ht="12.75">
      <c r="K1318" s="22"/>
      <c r="L1318" s="24"/>
      <c r="N1318" s="213"/>
      <c r="O1318" s="23"/>
    </row>
    <row r="1319" spans="11:15" ht="12.75">
      <c r="K1319" s="22"/>
      <c r="L1319" s="24"/>
      <c r="N1319" s="213"/>
      <c r="O1319" s="23"/>
    </row>
    <row r="1320" spans="11:15" ht="12.75">
      <c r="K1320" s="22"/>
      <c r="L1320" s="24"/>
      <c r="N1320" s="213"/>
      <c r="O1320" s="23"/>
    </row>
    <row r="1321" spans="11:15" ht="12.75">
      <c r="K1321" s="22"/>
      <c r="L1321" s="24"/>
      <c r="N1321" s="213"/>
      <c r="O1321" s="23"/>
    </row>
    <row r="1322" spans="11:15" ht="12.75">
      <c r="K1322" s="22"/>
      <c r="L1322" s="24"/>
      <c r="N1322" s="213"/>
      <c r="O1322" s="23"/>
    </row>
    <row r="1323" spans="11:15" ht="12.75">
      <c r="K1323" s="22"/>
      <c r="L1323" s="24"/>
      <c r="N1323" s="213"/>
      <c r="O1323" s="23"/>
    </row>
    <row r="1324" spans="11:15" ht="12.75">
      <c r="K1324" s="22"/>
      <c r="L1324" s="24"/>
      <c r="N1324" s="213"/>
      <c r="O1324" s="23"/>
    </row>
    <row r="1325" spans="11:15" ht="12.75">
      <c r="K1325" s="22"/>
      <c r="L1325" s="24"/>
      <c r="N1325" s="213"/>
      <c r="O1325" s="23"/>
    </row>
    <row r="1326" spans="11:15" ht="12.75">
      <c r="K1326" s="22"/>
      <c r="L1326" s="24"/>
      <c r="N1326" s="213"/>
      <c r="O1326" s="23"/>
    </row>
    <row r="1327" spans="11:15" ht="12.75">
      <c r="K1327" s="22"/>
      <c r="L1327" s="24"/>
      <c r="N1327" s="213"/>
      <c r="O1327" s="23"/>
    </row>
    <row r="1328" spans="11:15" ht="12.75">
      <c r="K1328" s="22"/>
      <c r="L1328" s="24"/>
      <c r="N1328" s="213"/>
      <c r="O1328" s="23"/>
    </row>
    <row r="1329" spans="11:15" ht="12.75">
      <c r="K1329" s="22"/>
      <c r="L1329" s="24"/>
      <c r="N1329" s="213"/>
      <c r="O1329" s="23"/>
    </row>
    <row r="1330" spans="11:15" ht="12.75">
      <c r="K1330" s="22"/>
      <c r="L1330" s="24"/>
      <c r="N1330" s="213"/>
      <c r="O1330" s="23"/>
    </row>
    <row r="1331" spans="11:15" ht="12.75">
      <c r="K1331" s="22"/>
      <c r="L1331" s="24"/>
      <c r="N1331" s="213"/>
      <c r="O1331" s="23"/>
    </row>
    <row r="1332" spans="11:15" ht="12.75">
      <c r="K1332" s="22"/>
      <c r="L1332" s="24"/>
      <c r="N1332" s="213"/>
      <c r="O1332" s="23"/>
    </row>
    <row r="1333" spans="11:15" ht="12.75">
      <c r="K1333" s="22"/>
      <c r="L1333" s="24"/>
      <c r="N1333" s="213"/>
      <c r="O1333" s="23"/>
    </row>
    <row r="1334" spans="11:15" ht="12.75">
      <c r="K1334" s="22"/>
      <c r="L1334" s="24"/>
      <c r="N1334" s="213"/>
      <c r="O1334" s="23"/>
    </row>
    <row r="1335" spans="11:15" ht="12.75">
      <c r="K1335" s="22"/>
      <c r="L1335" s="24"/>
      <c r="N1335" s="213"/>
      <c r="O1335" s="23"/>
    </row>
    <row r="1336" spans="11:15" ht="12.75">
      <c r="K1336" s="22"/>
      <c r="L1336" s="24"/>
      <c r="N1336" s="213"/>
      <c r="O1336" s="23"/>
    </row>
    <row r="1337" spans="11:15" ht="12.75">
      <c r="K1337" s="22"/>
      <c r="L1337" s="24"/>
      <c r="N1337" s="213"/>
      <c r="O1337" s="23"/>
    </row>
    <row r="1338" spans="11:15" ht="12.75">
      <c r="K1338" s="22"/>
      <c r="L1338" s="24"/>
      <c r="N1338" s="213"/>
      <c r="O1338" s="23"/>
    </row>
    <row r="1339" spans="11:15" ht="12.75">
      <c r="K1339" s="22"/>
      <c r="L1339" s="24"/>
      <c r="N1339" s="213"/>
      <c r="O1339" s="23"/>
    </row>
    <row r="1340" spans="11:15" ht="12.75">
      <c r="K1340" s="22"/>
      <c r="L1340" s="24"/>
      <c r="N1340" s="213"/>
      <c r="O1340" s="23"/>
    </row>
    <row r="1341" spans="11:15" ht="12.75">
      <c r="K1341" s="22"/>
      <c r="L1341" s="24"/>
      <c r="N1341" s="213"/>
      <c r="O1341" s="23"/>
    </row>
    <row r="1342" spans="11:15" ht="12.75">
      <c r="K1342" s="22"/>
      <c r="L1342" s="24"/>
      <c r="N1342" s="213"/>
      <c r="O1342" s="23"/>
    </row>
    <row r="1343" spans="11:15" ht="12.75">
      <c r="K1343" s="22"/>
      <c r="L1343" s="24"/>
      <c r="N1343" s="213"/>
      <c r="O1343" s="23"/>
    </row>
    <row r="1344" spans="11:15" ht="12.75">
      <c r="K1344" s="22"/>
      <c r="L1344" s="24"/>
      <c r="N1344" s="213"/>
      <c r="O1344" s="23"/>
    </row>
    <row r="1345" spans="11:15" ht="12.75">
      <c r="K1345" s="22"/>
      <c r="L1345" s="24"/>
      <c r="N1345" s="213"/>
      <c r="O1345" s="23"/>
    </row>
    <row r="1346" spans="11:15" ht="12.75">
      <c r="K1346" s="22"/>
      <c r="L1346" s="24"/>
      <c r="N1346" s="213"/>
      <c r="O1346" s="23"/>
    </row>
    <row r="1347" spans="11:15" ht="12.75">
      <c r="K1347" s="22"/>
      <c r="L1347" s="24"/>
      <c r="N1347" s="213"/>
      <c r="O1347" s="23"/>
    </row>
    <row r="1348" spans="11:15" ht="12.75">
      <c r="K1348" s="22"/>
      <c r="L1348" s="24"/>
      <c r="N1348" s="213"/>
      <c r="O1348" s="23"/>
    </row>
    <row r="1349" spans="11:15" ht="12.75">
      <c r="K1349" s="22"/>
      <c r="L1349" s="24"/>
      <c r="N1349" s="213"/>
      <c r="O1349" s="23"/>
    </row>
    <row r="1350" spans="11:15" ht="12.75">
      <c r="K1350" s="22"/>
      <c r="L1350" s="24"/>
      <c r="N1350" s="213"/>
      <c r="O1350" s="23"/>
    </row>
    <row r="1351" spans="11:15" ht="12.75">
      <c r="K1351" s="22"/>
      <c r="L1351" s="24"/>
      <c r="N1351" s="213"/>
      <c r="O1351" s="23"/>
    </row>
    <row r="1352" spans="11:15" ht="12.75">
      <c r="K1352" s="22"/>
      <c r="L1352" s="24"/>
      <c r="N1352" s="213"/>
      <c r="O1352" s="23"/>
    </row>
    <row r="1353" spans="11:15" ht="12.75">
      <c r="K1353" s="22"/>
      <c r="L1353" s="24"/>
      <c r="N1353" s="213"/>
      <c r="O1353" s="23"/>
    </row>
    <row r="1354" spans="11:15" ht="12.75">
      <c r="K1354" s="22"/>
      <c r="L1354" s="24"/>
      <c r="N1354" s="213"/>
      <c r="O1354" s="23"/>
    </row>
    <row r="1355" spans="11:15" ht="12.75">
      <c r="K1355" s="22"/>
      <c r="L1355" s="24"/>
      <c r="N1355" s="213"/>
      <c r="O1355" s="23"/>
    </row>
    <row r="1356" spans="11:15" ht="12.75">
      <c r="K1356" s="22"/>
      <c r="L1356" s="24"/>
      <c r="N1356" s="213"/>
      <c r="O1356" s="23"/>
    </row>
    <row r="1357" spans="11:15" ht="12.75">
      <c r="K1357" s="22"/>
      <c r="L1357" s="24"/>
      <c r="N1357" s="213"/>
      <c r="O1357" s="23"/>
    </row>
    <row r="1358" spans="11:15" ht="12.75">
      <c r="K1358" s="22"/>
      <c r="L1358" s="24"/>
      <c r="N1358" s="213"/>
      <c r="O1358" s="23"/>
    </row>
    <row r="1359" spans="11:15" ht="12.75">
      <c r="K1359" s="22"/>
      <c r="L1359" s="24"/>
      <c r="N1359" s="213"/>
      <c r="O1359" s="23"/>
    </row>
    <row r="1360" spans="11:15" ht="12.75">
      <c r="K1360" s="22"/>
      <c r="L1360" s="24"/>
      <c r="N1360" s="213"/>
      <c r="O1360" s="23"/>
    </row>
    <row r="1361" spans="11:15" ht="12.75">
      <c r="K1361" s="22"/>
      <c r="L1361" s="24"/>
      <c r="N1361" s="213"/>
      <c r="O1361" s="23"/>
    </row>
    <row r="1362" spans="11:15" ht="12.75">
      <c r="K1362" s="22"/>
      <c r="L1362" s="24"/>
      <c r="N1362" s="213"/>
      <c r="O1362" s="23"/>
    </row>
    <row r="1363" spans="11:15" ht="12.75">
      <c r="K1363" s="22"/>
      <c r="L1363" s="24"/>
      <c r="N1363" s="213"/>
      <c r="O1363" s="23"/>
    </row>
    <row r="1364" spans="11:15" ht="12.75">
      <c r="K1364" s="22"/>
      <c r="L1364" s="24"/>
      <c r="N1364" s="213"/>
      <c r="O1364" s="23"/>
    </row>
    <row r="1365" spans="11:15" ht="12.75">
      <c r="K1365" s="22"/>
      <c r="L1365" s="24"/>
      <c r="N1365" s="213"/>
      <c r="O1365" s="23"/>
    </row>
    <row r="1366" spans="11:15" ht="12.75">
      <c r="K1366" s="22"/>
      <c r="L1366" s="24"/>
      <c r="N1366" s="213"/>
      <c r="O1366" s="23"/>
    </row>
    <row r="1367" spans="11:15" ht="12.75">
      <c r="K1367" s="22"/>
      <c r="L1367" s="24"/>
      <c r="N1367" s="213"/>
      <c r="O1367" s="23"/>
    </row>
    <row r="1368" spans="11:15" ht="12.75">
      <c r="K1368" s="22"/>
      <c r="L1368" s="24"/>
      <c r="N1368" s="213"/>
      <c r="O1368" s="23"/>
    </row>
    <row r="1369" spans="11:15" ht="12.75">
      <c r="K1369" s="22"/>
      <c r="L1369" s="24"/>
      <c r="N1369" s="213"/>
      <c r="O1369" s="23"/>
    </row>
    <row r="1370" spans="11:15" ht="12.75">
      <c r="K1370" s="22"/>
      <c r="L1370" s="24"/>
      <c r="N1370" s="213"/>
      <c r="O1370" s="23"/>
    </row>
    <row r="1371" spans="11:15" ht="12.75">
      <c r="K1371" s="22"/>
      <c r="L1371" s="24"/>
      <c r="N1371" s="213"/>
      <c r="O1371" s="23"/>
    </row>
    <row r="1372" spans="11:15" ht="12.75">
      <c r="K1372" s="22"/>
      <c r="L1372" s="24"/>
      <c r="N1372" s="213"/>
      <c r="O1372" s="23"/>
    </row>
    <row r="1373" spans="11:15" ht="12.75">
      <c r="K1373" s="22"/>
      <c r="L1373" s="24"/>
      <c r="N1373" s="213"/>
      <c r="O1373" s="23"/>
    </row>
    <row r="1374" spans="11:15" ht="12.75">
      <c r="K1374" s="22"/>
      <c r="L1374" s="24"/>
      <c r="N1374" s="213"/>
      <c r="O1374" s="23"/>
    </row>
    <row r="1375" spans="11:15" ht="12.75">
      <c r="K1375" s="22"/>
      <c r="L1375" s="24"/>
      <c r="N1375" s="213"/>
      <c r="O1375" s="23"/>
    </row>
    <row r="1376" spans="11:15" ht="12.75">
      <c r="K1376" s="22"/>
      <c r="L1376" s="24"/>
      <c r="N1376" s="213"/>
      <c r="O1376" s="23"/>
    </row>
    <row r="1377" spans="11:15" ht="12.75">
      <c r="K1377" s="22"/>
      <c r="L1377" s="24"/>
      <c r="N1377" s="213"/>
      <c r="O1377" s="23"/>
    </row>
    <row r="1378" spans="11:15" ht="12.75">
      <c r="K1378" s="22"/>
      <c r="L1378" s="24"/>
      <c r="N1378" s="213"/>
      <c r="O1378" s="23"/>
    </row>
    <row r="1379" spans="11:15" ht="12.75">
      <c r="K1379" s="22"/>
      <c r="L1379" s="24"/>
      <c r="N1379" s="213"/>
      <c r="O1379" s="23"/>
    </row>
    <row r="1380" spans="11:15" ht="12.75">
      <c r="K1380" s="22"/>
      <c r="L1380" s="24"/>
      <c r="N1380" s="213"/>
      <c r="O1380" s="23"/>
    </row>
    <row r="1381" spans="11:15" ht="12.75">
      <c r="K1381" s="22"/>
      <c r="L1381" s="24"/>
      <c r="N1381" s="213"/>
      <c r="O1381" s="23"/>
    </row>
    <row r="1382" spans="11:15" ht="12.75">
      <c r="K1382" s="22"/>
      <c r="L1382" s="24"/>
      <c r="N1382" s="213"/>
      <c r="O1382" s="23"/>
    </row>
    <row r="1383" spans="11:15" ht="12.75">
      <c r="K1383" s="22"/>
      <c r="L1383" s="24"/>
      <c r="N1383" s="213"/>
      <c r="O1383" s="23"/>
    </row>
    <row r="1384" spans="11:15" ht="12.75">
      <c r="K1384" s="22"/>
      <c r="L1384" s="24"/>
      <c r="N1384" s="213"/>
      <c r="O1384" s="23"/>
    </row>
    <row r="1385" spans="11:15" ht="12.75">
      <c r="K1385" s="22"/>
      <c r="L1385" s="24"/>
      <c r="N1385" s="213"/>
      <c r="O1385" s="23"/>
    </row>
    <row r="1386" spans="11:15" ht="12.75">
      <c r="K1386" s="22"/>
      <c r="L1386" s="24"/>
      <c r="N1386" s="213"/>
      <c r="O1386" s="23"/>
    </row>
    <row r="1387" spans="11:15" ht="12.75">
      <c r="K1387" s="22"/>
      <c r="L1387" s="24"/>
      <c r="N1387" s="213"/>
      <c r="O1387" s="23"/>
    </row>
    <row r="1388" spans="11:15" ht="12.75">
      <c r="K1388" s="22"/>
      <c r="L1388" s="24"/>
      <c r="N1388" s="213"/>
      <c r="O1388" s="23"/>
    </row>
    <row r="1389" spans="11:15" ht="12.75">
      <c r="K1389" s="22"/>
      <c r="L1389" s="24"/>
      <c r="N1389" s="213"/>
      <c r="O1389" s="23"/>
    </row>
    <row r="1390" spans="11:15" ht="12.75">
      <c r="K1390" s="22"/>
      <c r="L1390" s="24"/>
      <c r="N1390" s="213"/>
      <c r="O1390" s="23"/>
    </row>
    <row r="1391" spans="11:15" ht="12.75">
      <c r="K1391" s="22"/>
      <c r="L1391" s="24"/>
      <c r="N1391" s="213"/>
      <c r="O1391" s="23"/>
    </row>
    <row r="1392" spans="11:15" ht="12.75">
      <c r="K1392" s="22"/>
      <c r="L1392" s="24"/>
      <c r="N1392" s="213"/>
      <c r="O1392" s="23"/>
    </row>
    <row r="1393" spans="11:15" ht="12.75">
      <c r="K1393" s="22"/>
      <c r="L1393" s="24"/>
      <c r="N1393" s="213"/>
      <c r="O1393" s="23"/>
    </row>
    <row r="1394" spans="11:15" ht="12.75">
      <c r="K1394" s="22"/>
      <c r="L1394" s="24"/>
      <c r="N1394" s="213"/>
      <c r="O1394" s="23"/>
    </row>
    <row r="1395" spans="11:15" ht="12.75">
      <c r="K1395" s="22"/>
      <c r="L1395" s="24"/>
      <c r="N1395" s="213"/>
      <c r="O1395" s="23"/>
    </row>
    <row r="1396" spans="11:15" ht="12.75">
      <c r="K1396" s="22"/>
      <c r="L1396" s="24"/>
      <c r="N1396" s="213"/>
      <c r="O1396" s="23"/>
    </row>
    <row r="1397" spans="11:15" ht="12.75">
      <c r="K1397" s="22"/>
      <c r="L1397" s="24"/>
      <c r="N1397" s="213"/>
      <c r="O1397" s="23"/>
    </row>
    <row r="1398" spans="11:15" ht="12.75">
      <c r="K1398" s="22"/>
      <c r="L1398" s="24"/>
      <c r="N1398" s="213"/>
      <c r="O1398" s="23"/>
    </row>
    <row r="1399" spans="11:15" ht="12.75">
      <c r="K1399" s="22"/>
      <c r="L1399" s="24"/>
      <c r="N1399" s="213"/>
      <c r="O1399" s="23"/>
    </row>
    <row r="1400" spans="11:15" ht="12.75">
      <c r="K1400" s="22"/>
      <c r="L1400" s="24"/>
      <c r="N1400" s="213"/>
      <c r="O1400" s="23"/>
    </row>
    <row r="1401" spans="11:15" ht="12.75">
      <c r="K1401" s="22"/>
      <c r="L1401" s="24"/>
      <c r="N1401" s="213"/>
      <c r="O1401" s="23"/>
    </row>
    <row r="1402" spans="11:15" ht="12.75">
      <c r="K1402" s="22"/>
      <c r="L1402" s="24"/>
      <c r="N1402" s="213"/>
      <c r="O1402" s="23"/>
    </row>
    <row r="1403" spans="11:15" ht="12.75">
      <c r="K1403" s="22"/>
      <c r="L1403" s="24"/>
      <c r="N1403" s="213"/>
      <c r="O1403" s="23"/>
    </row>
    <row r="1404" spans="11:15" ht="12.75">
      <c r="K1404" s="22"/>
      <c r="L1404" s="24"/>
      <c r="N1404" s="213"/>
      <c r="O1404" s="23"/>
    </row>
    <row r="1405" spans="11:15" ht="12.75">
      <c r="K1405" s="22"/>
      <c r="L1405" s="24"/>
      <c r="N1405" s="213"/>
      <c r="O1405" s="23"/>
    </row>
    <row r="1406" spans="11:15" ht="12.75">
      <c r="K1406" s="22"/>
      <c r="L1406" s="24"/>
      <c r="N1406" s="213"/>
      <c r="O1406" s="23"/>
    </row>
    <row r="1407" spans="11:15" ht="12.75">
      <c r="K1407" s="22"/>
      <c r="L1407" s="24"/>
      <c r="N1407" s="213"/>
      <c r="O1407" s="23"/>
    </row>
    <row r="1408" spans="11:15" ht="12.75">
      <c r="K1408" s="22"/>
      <c r="L1408" s="24"/>
      <c r="N1408" s="213"/>
      <c r="O1408" s="23"/>
    </row>
    <row r="1409" spans="11:15" ht="12.75">
      <c r="K1409" s="22"/>
      <c r="L1409" s="24"/>
      <c r="N1409" s="213"/>
      <c r="O1409" s="23"/>
    </row>
    <row r="1410" spans="11:15" ht="12.75">
      <c r="K1410" s="22"/>
      <c r="L1410" s="24"/>
      <c r="N1410" s="213"/>
      <c r="O1410" s="23"/>
    </row>
    <row r="1411" spans="11:15" ht="12.75">
      <c r="K1411" s="22"/>
      <c r="L1411" s="24"/>
      <c r="N1411" s="213"/>
      <c r="O1411" s="23"/>
    </row>
    <row r="1412" spans="11:15" ht="12.75">
      <c r="K1412" s="22"/>
      <c r="L1412" s="24"/>
      <c r="N1412" s="213"/>
      <c r="O1412" s="23"/>
    </row>
    <row r="1413" spans="11:15" ht="12.75">
      <c r="K1413" s="22"/>
      <c r="L1413" s="24"/>
      <c r="N1413" s="213"/>
      <c r="O1413" s="23"/>
    </row>
    <row r="1414" spans="11:15" ht="12.75">
      <c r="K1414" s="22"/>
      <c r="L1414" s="24"/>
      <c r="N1414" s="213"/>
      <c r="O1414" s="23"/>
    </row>
    <row r="1415" spans="11:15" ht="12.75">
      <c r="K1415" s="22"/>
      <c r="L1415" s="24"/>
      <c r="N1415" s="213"/>
      <c r="O1415" s="23"/>
    </row>
    <row r="1416" spans="11:15" ht="12.75">
      <c r="K1416" s="22"/>
      <c r="L1416" s="24"/>
      <c r="N1416" s="213"/>
      <c r="O1416" s="23"/>
    </row>
    <row r="1417" spans="11:15" ht="12.75">
      <c r="K1417" s="22"/>
      <c r="L1417" s="24"/>
      <c r="N1417" s="213"/>
      <c r="O1417" s="23"/>
    </row>
    <row r="1418" spans="11:15" ht="12.75">
      <c r="K1418" s="22"/>
      <c r="L1418" s="24"/>
      <c r="N1418" s="213"/>
      <c r="O1418" s="23"/>
    </row>
    <row r="1419" spans="11:15" ht="12.75">
      <c r="K1419" s="22"/>
      <c r="L1419" s="24"/>
      <c r="N1419" s="213"/>
      <c r="O1419" s="23"/>
    </row>
    <row r="1420" spans="11:15" ht="12.75">
      <c r="K1420" s="22"/>
      <c r="L1420" s="24"/>
      <c r="N1420" s="213"/>
      <c r="O1420" s="23"/>
    </row>
    <row r="1421" spans="11:15" ht="12.75">
      <c r="K1421" s="22"/>
      <c r="L1421" s="24"/>
      <c r="N1421" s="213"/>
      <c r="O1421" s="23"/>
    </row>
    <row r="1422" spans="11:15" ht="12.75">
      <c r="K1422" s="22"/>
      <c r="L1422" s="24"/>
      <c r="N1422" s="213"/>
      <c r="O1422" s="23"/>
    </row>
    <row r="1423" spans="11:15" ht="12.75">
      <c r="K1423" s="22"/>
      <c r="L1423" s="24"/>
      <c r="N1423" s="213"/>
      <c r="O1423" s="23"/>
    </row>
    <row r="1424" spans="11:15" ht="12.75">
      <c r="K1424" s="22"/>
      <c r="L1424" s="24"/>
      <c r="N1424" s="213"/>
      <c r="O1424" s="23"/>
    </row>
    <row r="1425" spans="11:15" ht="12.75">
      <c r="K1425" s="22"/>
      <c r="L1425" s="24"/>
      <c r="N1425" s="213"/>
      <c r="O1425" s="23"/>
    </row>
    <row r="1426" spans="11:15" ht="12.75">
      <c r="K1426" s="22"/>
      <c r="L1426" s="24"/>
      <c r="N1426" s="213"/>
      <c r="O1426" s="23"/>
    </row>
    <row r="1427" spans="11:15" ht="12.75">
      <c r="K1427" s="22"/>
      <c r="L1427" s="24"/>
      <c r="N1427" s="213"/>
      <c r="O1427" s="23"/>
    </row>
    <row r="1428" spans="11:15" ht="12.75">
      <c r="K1428" s="22"/>
      <c r="L1428" s="24"/>
      <c r="N1428" s="213"/>
      <c r="O1428" s="23"/>
    </row>
    <row r="1429" spans="11:15" ht="12.75">
      <c r="K1429" s="22"/>
      <c r="L1429" s="24"/>
      <c r="N1429" s="213"/>
      <c r="O1429" s="23"/>
    </row>
    <row r="1430" spans="11:15" ht="12.75">
      <c r="K1430" s="22"/>
      <c r="L1430" s="24"/>
      <c r="N1430" s="213"/>
      <c r="O1430" s="23"/>
    </row>
    <row r="1431" spans="11:15" ht="12.75">
      <c r="K1431" s="22"/>
      <c r="L1431" s="24"/>
      <c r="N1431" s="213"/>
      <c r="O1431" s="23"/>
    </row>
    <row r="1432" spans="11:15" ht="12.75">
      <c r="K1432" s="22"/>
      <c r="L1432" s="24"/>
      <c r="N1432" s="213"/>
      <c r="O1432" s="23"/>
    </row>
    <row r="1433" spans="11:15" ht="12.75">
      <c r="K1433" s="22"/>
      <c r="L1433" s="24"/>
      <c r="N1433" s="213"/>
      <c r="O1433" s="23"/>
    </row>
    <row r="1434" spans="11:15" ht="12.75">
      <c r="K1434" s="22"/>
      <c r="L1434" s="24"/>
      <c r="N1434" s="213"/>
      <c r="O1434" s="23"/>
    </row>
    <row r="1435" spans="11:15" ht="12.75">
      <c r="K1435" s="22"/>
      <c r="L1435" s="24"/>
      <c r="N1435" s="213"/>
      <c r="O1435" s="23"/>
    </row>
    <row r="1436" spans="11:15" ht="12.75">
      <c r="K1436" s="22"/>
      <c r="L1436" s="24"/>
      <c r="N1436" s="213"/>
      <c r="O1436" s="23"/>
    </row>
    <row r="1437" spans="11:15" ht="12.75">
      <c r="K1437" s="22"/>
      <c r="L1437" s="24"/>
      <c r="N1437" s="213"/>
      <c r="O1437" s="23"/>
    </row>
    <row r="1438" spans="11:15" ht="12.75">
      <c r="K1438" s="22"/>
      <c r="L1438" s="24"/>
      <c r="N1438" s="213"/>
      <c r="O1438" s="23"/>
    </row>
    <row r="1439" spans="11:15" ht="12.75">
      <c r="K1439" s="22"/>
      <c r="L1439" s="24"/>
      <c r="N1439" s="213"/>
      <c r="O1439" s="23"/>
    </row>
    <row r="1440" spans="11:15" ht="12.75">
      <c r="K1440" s="22"/>
      <c r="L1440" s="24"/>
      <c r="N1440" s="213"/>
      <c r="O1440" s="23"/>
    </row>
    <row r="1441" spans="11:15" ht="12.75">
      <c r="K1441" s="22"/>
      <c r="L1441" s="24"/>
      <c r="N1441" s="213"/>
      <c r="O1441" s="23"/>
    </row>
    <row r="1442" spans="11:15" ht="12.75">
      <c r="K1442" s="22"/>
      <c r="L1442" s="24"/>
      <c r="N1442" s="213"/>
      <c r="O1442" s="23"/>
    </row>
    <row r="1443" spans="11:15" ht="12.75">
      <c r="K1443" s="22"/>
      <c r="L1443" s="24"/>
      <c r="N1443" s="213"/>
      <c r="O1443" s="23"/>
    </row>
    <row r="1444" spans="11:15" ht="12.75">
      <c r="K1444" s="22"/>
      <c r="L1444" s="24"/>
      <c r="N1444" s="213"/>
      <c r="O1444" s="23"/>
    </row>
    <row r="1445" spans="11:15" ht="12.75">
      <c r="K1445" s="22"/>
      <c r="L1445" s="24"/>
      <c r="N1445" s="213"/>
      <c r="O1445" s="23"/>
    </row>
    <row r="1446" spans="11:15" ht="12.75">
      <c r="K1446" s="22"/>
      <c r="L1446" s="24"/>
      <c r="N1446" s="213"/>
      <c r="O1446" s="23"/>
    </row>
    <row r="1447" spans="11:15" ht="12.75">
      <c r="K1447" s="22"/>
      <c r="L1447" s="24"/>
      <c r="N1447" s="213"/>
      <c r="O1447" s="23"/>
    </row>
    <row r="1448" spans="11:15" ht="12.75">
      <c r="K1448" s="22"/>
      <c r="L1448" s="24"/>
      <c r="N1448" s="213"/>
      <c r="O1448" s="23"/>
    </row>
    <row r="1449" spans="11:15" ht="12.75">
      <c r="K1449" s="22"/>
      <c r="L1449" s="24"/>
      <c r="N1449" s="213"/>
      <c r="O1449" s="23"/>
    </row>
    <row r="1450" spans="11:15" ht="12.75">
      <c r="K1450" s="22"/>
      <c r="L1450" s="24"/>
      <c r="N1450" s="213"/>
      <c r="O1450" s="23"/>
    </row>
    <row r="1451" spans="11:15" ht="12.75">
      <c r="K1451" s="22"/>
      <c r="L1451" s="24"/>
      <c r="N1451" s="213"/>
      <c r="O1451" s="23"/>
    </row>
    <row r="1452" spans="11:15" ht="12.75">
      <c r="K1452" s="22"/>
      <c r="L1452" s="24"/>
      <c r="N1452" s="213"/>
      <c r="O1452" s="23"/>
    </row>
    <row r="1453" spans="11:15" ht="12.75">
      <c r="K1453" s="22"/>
      <c r="L1453" s="24"/>
      <c r="N1453" s="213"/>
      <c r="O1453" s="23"/>
    </row>
    <row r="1454" spans="11:15" ht="12.75">
      <c r="K1454" s="22"/>
      <c r="L1454" s="24"/>
      <c r="N1454" s="213"/>
      <c r="O1454" s="23"/>
    </row>
    <row r="1455" spans="11:15" ht="12.75">
      <c r="K1455" s="22"/>
      <c r="L1455" s="24"/>
      <c r="N1455" s="213"/>
      <c r="O1455" s="23"/>
    </row>
    <row r="1456" spans="11:15" ht="12.75">
      <c r="K1456" s="22"/>
      <c r="L1456" s="24"/>
      <c r="N1456" s="213"/>
      <c r="O1456" s="23"/>
    </row>
    <row r="1457" spans="11:15" ht="12.75">
      <c r="K1457" s="22"/>
      <c r="L1457" s="24"/>
      <c r="N1457" s="213"/>
      <c r="O1457" s="23"/>
    </row>
    <row r="1458" spans="11:15" ht="12.75">
      <c r="K1458" s="22"/>
      <c r="L1458" s="24"/>
      <c r="N1458" s="213"/>
      <c r="O1458" s="23"/>
    </row>
    <row r="1459" spans="11:15" ht="12.75">
      <c r="K1459" s="22"/>
      <c r="L1459" s="24"/>
      <c r="N1459" s="213"/>
      <c r="O1459" s="23"/>
    </row>
    <row r="1460" spans="11:15" ht="12.75">
      <c r="K1460" s="22"/>
      <c r="L1460" s="24"/>
      <c r="N1460" s="213"/>
      <c r="O1460" s="23"/>
    </row>
    <row r="1461" spans="11:15" ht="12.75">
      <c r="K1461" s="22"/>
      <c r="L1461" s="24"/>
      <c r="N1461" s="213"/>
      <c r="O1461" s="23"/>
    </row>
    <row r="1462" spans="11:15" ht="12.75">
      <c r="K1462" s="22"/>
      <c r="L1462" s="24"/>
      <c r="N1462" s="213"/>
      <c r="O1462" s="23"/>
    </row>
    <row r="1463" spans="11:15" ht="12.75">
      <c r="K1463" s="22"/>
      <c r="L1463" s="24"/>
      <c r="N1463" s="213"/>
      <c r="O1463" s="23"/>
    </row>
    <row r="1464" spans="11:15" ht="12.75">
      <c r="K1464" s="22"/>
      <c r="L1464" s="24"/>
      <c r="N1464" s="213"/>
      <c r="O1464" s="23"/>
    </row>
    <row r="1465" spans="11:15" ht="12.75">
      <c r="K1465" s="22"/>
      <c r="L1465" s="24"/>
      <c r="N1465" s="213"/>
      <c r="O1465" s="23"/>
    </row>
    <row r="1466" spans="11:15" ht="12.75">
      <c r="K1466" s="22"/>
      <c r="L1466" s="24"/>
      <c r="N1466" s="213"/>
      <c r="O1466" s="23"/>
    </row>
    <row r="1467" spans="11:15" ht="12.75">
      <c r="K1467" s="22"/>
      <c r="L1467" s="24"/>
      <c r="N1467" s="213"/>
      <c r="O1467" s="23"/>
    </row>
    <row r="1468" spans="11:15" ht="12.75">
      <c r="K1468" s="22"/>
      <c r="L1468" s="24"/>
      <c r="N1468" s="213"/>
      <c r="O1468" s="23"/>
    </row>
    <row r="1469" spans="11:15" ht="12.75">
      <c r="K1469" s="22"/>
      <c r="L1469" s="24"/>
      <c r="N1469" s="213"/>
      <c r="O1469" s="23"/>
    </row>
    <row r="1470" spans="11:15" ht="12.75">
      <c r="K1470" s="22"/>
      <c r="L1470" s="24"/>
      <c r="N1470" s="213"/>
      <c r="O1470" s="23"/>
    </row>
    <row r="1471" spans="11:15" ht="12.75">
      <c r="K1471" s="22"/>
      <c r="L1471" s="24"/>
      <c r="N1471" s="213"/>
      <c r="O1471" s="23"/>
    </row>
    <row r="1472" spans="11:15" ht="12.75">
      <c r="K1472" s="22"/>
      <c r="L1472" s="24"/>
      <c r="N1472" s="213"/>
      <c r="O1472" s="23"/>
    </row>
    <row r="1473" spans="11:15" ht="12.75">
      <c r="K1473" s="22"/>
      <c r="L1473" s="24"/>
      <c r="N1473" s="213"/>
      <c r="O1473" s="23"/>
    </row>
    <row r="1474" spans="11:15" ht="12.75">
      <c r="K1474" s="22"/>
      <c r="L1474" s="24"/>
      <c r="N1474" s="213"/>
      <c r="O1474" s="23"/>
    </row>
    <row r="1475" spans="11:15" ht="12.75">
      <c r="K1475" s="22"/>
      <c r="L1475" s="24"/>
      <c r="N1475" s="213"/>
      <c r="O1475" s="23"/>
    </row>
    <row r="1476" spans="11:15" ht="12.75">
      <c r="K1476" s="22"/>
      <c r="L1476" s="24"/>
      <c r="N1476" s="213"/>
      <c r="O1476" s="23"/>
    </row>
    <row r="1477" spans="11:15" ht="12.75">
      <c r="K1477" s="22"/>
      <c r="L1477" s="24"/>
      <c r="N1477" s="213"/>
      <c r="O1477" s="23"/>
    </row>
    <row r="1478" spans="11:15" ht="12.75">
      <c r="K1478" s="22"/>
      <c r="L1478" s="24"/>
      <c r="N1478" s="213"/>
      <c r="O1478" s="23"/>
    </row>
    <row r="1479" spans="11:15" ht="12.75">
      <c r="K1479" s="22"/>
      <c r="L1479" s="24"/>
      <c r="N1479" s="213"/>
      <c r="O1479" s="23"/>
    </row>
    <row r="1480" spans="11:15" ht="12.75">
      <c r="K1480" s="22"/>
      <c r="L1480" s="24"/>
      <c r="N1480" s="213"/>
      <c r="O1480" s="23"/>
    </row>
    <row r="1481" spans="11:15" ht="12.75">
      <c r="K1481" s="22"/>
      <c r="L1481" s="24"/>
      <c r="N1481" s="213"/>
      <c r="O1481" s="23"/>
    </row>
    <row r="1482" spans="11:15" ht="12.75">
      <c r="K1482" s="22"/>
      <c r="L1482" s="24"/>
      <c r="N1482" s="213"/>
      <c r="O1482" s="23"/>
    </row>
    <row r="1483" spans="11:15" ht="12.75">
      <c r="K1483" s="22"/>
      <c r="L1483" s="24"/>
      <c r="N1483" s="213"/>
      <c r="O1483" s="23"/>
    </row>
    <row r="1484" spans="11:15" ht="12.75">
      <c r="K1484" s="22"/>
      <c r="L1484" s="24"/>
      <c r="N1484" s="213"/>
      <c r="O1484" s="23"/>
    </row>
    <row r="1485" spans="11:15" ht="12.75">
      <c r="K1485" s="22"/>
      <c r="L1485" s="24"/>
      <c r="N1485" s="213"/>
      <c r="O1485" s="23"/>
    </row>
    <row r="1486" spans="11:15" ht="12.75">
      <c r="K1486" s="22"/>
      <c r="L1486" s="24"/>
      <c r="N1486" s="213"/>
      <c r="O1486" s="23"/>
    </row>
    <row r="1487" spans="11:15" ht="12.75">
      <c r="K1487" s="22"/>
      <c r="L1487" s="24"/>
      <c r="N1487" s="213"/>
      <c r="O1487" s="23"/>
    </row>
    <row r="1488" spans="11:15" ht="12.75">
      <c r="K1488" s="22"/>
      <c r="L1488" s="24"/>
      <c r="N1488" s="213"/>
      <c r="O1488" s="23"/>
    </row>
    <row r="1489" spans="11:15" ht="12.75">
      <c r="K1489" s="22"/>
      <c r="L1489" s="24"/>
      <c r="N1489" s="213"/>
      <c r="O1489" s="23"/>
    </row>
    <row r="1490" spans="11:15" ht="12.75">
      <c r="K1490" s="22"/>
      <c r="L1490" s="24"/>
      <c r="N1490" s="213"/>
      <c r="O1490" s="23"/>
    </row>
    <row r="1491" spans="11:15" ht="12.75">
      <c r="K1491" s="22"/>
      <c r="L1491" s="24"/>
      <c r="N1491" s="213"/>
      <c r="O1491" s="23"/>
    </row>
    <row r="1492" spans="11:15" ht="12.75">
      <c r="K1492" s="22"/>
      <c r="L1492" s="24"/>
      <c r="N1492" s="213"/>
      <c r="O1492" s="23"/>
    </row>
    <row r="1493" spans="11:15" ht="12.75">
      <c r="K1493" s="22"/>
      <c r="L1493" s="24"/>
      <c r="N1493" s="213"/>
      <c r="O1493" s="23"/>
    </row>
    <row r="1494" spans="11:15" ht="12.75">
      <c r="K1494" s="22"/>
      <c r="L1494" s="24"/>
      <c r="N1494" s="213"/>
      <c r="O1494" s="23"/>
    </row>
    <row r="1495" spans="11:15" ht="12.75">
      <c r="K1495" s="22"/>
      <c r="L1495" s="24"/>
      <c r="N1495" s="213"/>
      <c r="O1495" s="23"/>
    </row>
    <row r="1496" spans="11:15" ht="12.75">
      <c r="K1496" s="22"/>
      <c r="L1496" s="24"/>
      <c r="N1496" s="213"/>
      <c r="O1496" s="23"/>
    </row>
    <row r="1497" spans="11:15" ht="12.75">
      <c r="K1497" s="22"/>
      <c r="L1497" s="24"/>
      <c r="N1497" s="213"/>
      <c r="O1497" s="23"/>
    </row>
    <row r="1498" spans="11:15" ht="12.75">
      <c r="K1498" s="22"/>
      <c r="L1498" s="24"/>
      <c r="N1498" s="213"/>
      <c r="O1498" s="23"/>
    </row>
    <row r="1499" spans="11:15" ht="12.75">
      <c r="K1499" s="22"/>
      <c r="L1499" s="24"/>
      <c r="N1499" s="213"/>
      <c r="O1499" s="23"/>
    </row>
    <row r="1500" spans="11:15" ht="12.75">
      <c r="K1500" s="22"/>
      <c r="L1500" s="24"/>
      <c r="N1500" s="213"/>
      <c r="O1500" s="23"/>
    </row>
    <row r="1501" spans="11:15" ht="12.75">
      <c r="K1501" s="22"/>
      <c r="L1501" s="24"/>
      <c r="N1501" s="213"/>
      <c r="O1501" s="23"/>
    </row>
    <row r="1502" spans="11:15" ht="12.75">
      <c r="K1502" s="22"/>
      <c r="L1502" s="24"/>
      <c r="N1502" s="213"/>
      <c r="O1502" s="23"/>
    </row>
    <row r="1503" spans="11:15" ht="12.75">
      <c r="K1503" s="22"/>
      <c r="L1503" s="24"/>
      <c r="N1503" s="213"/>
      <c r="O1503" s="23"/>
    </row>
    <row r="1504" spans="11:15" ht="12.75">
      <c r="K1504" s="22"/>
      <c r="L1504" s="24"/>
      <c r="N1504" s="213"/>
      <c r="O1504" s="23"/>
    </row>
    <row r="1505" spans="11:15" ht="12.75">
      <c r="K1505" s="22"/>
      <c r="L1505" s="24"/>
      <c r="N1505" s="213"/>
      <c r="O1505" s="23"/>
    </row>
    <row r="1506" spans="11:15" ht="12.75">
      <c r="K1506" s="22"/>
      <c r="L1506" s="24"/>
      <c r="N1506" s="213"/>
      <c r="O1506" s="23"/>
    </row>
    <row r="1507" spans="11:15" ht="12.75">
      <c r="K1507" s="22"/>
      <c r="L1507" s="24"/>
      <c r="N1507" s="213"/>
      <c r="O1507" s="23"/>
    </row>
    <row r="1508" spans="11:15" ht="12.75">
      <c r="K1508" s="22"/>
      <c r="L1508" s="24"/>
      <c r="N1508" s="213"/>
      <c r="O1508" s="23"/>
    </row>
    <row r="1509" spans="11:15" ht="12.75">
      <c r="K1509" s="22"/>
      <c r="L1509" s="24"/>
      <c r="N1509" s="213"/>
      <c r="O1509" s="23"/>
    </row>
    <row r="1510" spans="11:15" ht="12.75">
      <c r="K1510" s="22"/>
      <c r="L1510" s="24"/>
      <c r="N1510" s="213"/>
      <c r="O1510" s="23"/>
    </row>
    <row r="1511" spans="11:15" ht="12.75">
      <c r="K1511" s="22"/>
      <c r="L1511" s="24"/>
      <c r="N1511" s="213"/>
      <c r="O1511" s="23"/>
    </row>
    <row r="1512" spans="11:15" ht="12.75">
      <c r="K1512" s="22"/>
      <c r="L1512" s="24"/>
      <c r="N1512" s="213"/>
      <c r="O1512" s="23"/>
    </row>
    <row r="1513" spans="11:15" ht="12.75">
      <c r="K1513" s="22"/>
      <c r="L1513" s="24"/>
      <c r="N1513" s="213"/>
      <c r="O1513" s="23"/>
    </row>
    <row r="1514" spans="11:15" ht="12.75">
      <c r="K1514" s="22"/>
      <c r="L1514" s="24"/>
      <c r="N1514" s="213"/>
      <c r="O1514" s="23"/>
    </row>
    <row r="1515" spans="11:15" ht="12.75">
      <c r="K1515" s="22"/>
      <c r="L1515" s="24"/>
      <c r="N1515" s="213"/>
      <c r="O1515" s="23"/>
    </row>
    <row r="1516" spans="11:15" ht="12.75">
      <c r="K1516" s="22"/>
      <c r="L1516" s="24"/>
      <c r="N1516" s="213"/>
      <c r="O1516" s="23"/>
    </row>
    <row r="1517" spans="11:15" ht="12.75">
      <c r="K1517" s="22"/>
      <c r="L1517" s="24"/>
      <c r="N1517" s="213"/>
      <c r="O1517" s="23"/>
    </row>
    <row r="1518" spans="11:15" ht="12.75">
      <c r="K1518" s="22"/>
      <c r="L1518" s="24"/>
      <c r="N1518" s="213"/>
      <c r="O1518" s="23"/>
    </row>
    <row r="1519" spans="11:15" ht="12.75">
      <c r="K1519" s="22"/>
      <c r="L1519" s="24"/>
      <c r="N1519" s="213"/>
      <c r="O1519" s="23"/>
    </row>
    <row r="1520" spans="11:15" ht="12.75">
      <c r="K1520" s="22"/>
      <c r="L1520" s="24"/>
      <c r="N1520" s="213"/>
      <c r="O1520" s="23"/>
    </row>
    <row r="1521" spans="11:15" ht="12.75">
      <c r="K1521" s="22"/>
      <c r="L1521" s="24"/>
      <c r="N1521" s="213"/>
      <c r="O1521" s="23"/>
    </row>
    <row r="1522" spans="11:15" ht="12.75">
      <c r="K1522" s="22"/>
      <c r="L1522" s="24"/>
      <c r="N1522" s="213"/>
      <c r="O1522" s="23"/>
    </row>
    <row r="1523" spans="11:15" ht="12.75">
      <c r="K1523" s="22"/>
      <c r="L1523" s="24"/>
      <c r="N1523" s="213"/>
      <c r="O1523" s="23"/>
    </row>
    <row r="1524" spans="11:15" ht="12.75">
      <c r="K1524" s="22"/>
      <c r="L1524" s="24"/>
      <c r="N1524" s="213"/>
      <c r="O1524" s="23"/>
    </row>
    <row r="1525" spans="11:15" ht="12.75">
      <c r="K1525" s="22"/>
      <c r="L1525" s="24"/>
      <c r="N1525" s="213"/>
      <c r="O1525" s="23"/>
    </row>
    <row r="1526" spans="11:15" ht="12.75">
      <c r="K1526" s="22"/>
      <c r="L1526" s="24"/>
      <c r="N1526" s="213"/>
      <c r="O1526" s="23"/>
    </row>
    <row r="1527" spans="11:15" ht="12.75">
      <c r="K1527" s="22"/>
      <c r="L1527" s="24"/>
      <c r="N1527" s="213"/>
      <c r="O1527" s="23"/>
    </row>
    <row r="1528" spans="11:15" ht="12.75">
      <c r="K1528" s="22"/>
      <c r="L1528" s="24"/>
      <c r="N1528" s="213"/>
      <c r="O1528" s="23"/>
    </row>
    <row r="1529" spans="11:15" ht="12.75">
      <c r="K1529" s="22"/>
      <c r="L1529" s="24"/>
      <c r="N1529" s="213"/>
      <c r="O1529" s="23"/>
    </row>
    <row r="1530" spans="11:15" ht="12.75">
      <c r="K1530" s="22"/>
      <c r="L1530" s="24"/>
      <c r="N1530" s="213"/>
      <c r="O1530" s="23"/>
    </row>
    <row r="1531" spans="11:15" ht="12.75">
      <c r="K1531" s="22"/>
      <c r="L1531" s="24"/>
      <c r="N1531" s="213"/>
      <c r="O1531" s="23"/>
    </row>
    <row r="1532" spans="11:15" ht="12.75">
      <c r="K1532" s="22"/>
      <c r="L1532" s="24"/>
      <c r="N1532" s="213"/>
      <c r="O1532" s="23"/>
    </row>
    <row r="1533" spans="11:15" ht="12.75">
      <c r="K1533" s="22"/>
      <c r="L1533" s="24"/>
      <c r="N1533" s="213"/>
      <c r="O1533" s="23"/>
    </row>
    <row r="1534" spans="11:15" ht="12.75">
      <c r="K1534" s="22"/>
      <c r="L1534" s="24"/>
      <c r="N1534" s="213"/>
      <c r="O1534" s="23"/>
    </row>
    <row r="1535" spans="11:15" ht="12.75">
      <c r="K1535" s="22"/>
      <c r="L1535" s="24"/>
      <c r="N1535" s="213"/>
      <c r="O1535" s="23"/>
    </row>
    <row r="1536" spans="11:15" ht="12.75">
      <c r="K1536" s="22"/>
      <c r="L1536" s="24"/>
      <c r="N1536" s="213"/>
      <c r="O1536" s="23"/>
    </row>
    <row r="1537" spans="11:15" ht="12.75">
      <c r="K1537" s="22"/>
      <c r="L1537" s="24"/>
      <c r="N1537" s="213"/>
      <c r="O1537" s="23"/>
    </row>
    <row r="1538" spans="11:15" ht="12.75">
      <c r="K1538" s="22"/>
      <c r="L1538" s="24"/>
      <c r="N1538" s="213"/>
      <c r="O1538" s="23"/>
    </row>
    <row r="1539" spans="11:15" ht="12.75">
      <c r="K1539" s="22"/>
      <c r="L1539" s="24"/>
      <c r="N1539" s="213"/>
      <c r="O1539" s="23"/>
    </row>
    <row r="1540" spans="11:15" ht="12.75">
      <c r="K1540" s="22"/>
      <c r="L1540" s="24"/>
      <c r="N1540" s="213"/>
      <c r="O1540" s="23"/>
    </row>
    <row r="1541" spans="11:15" ht="12.75">
      <c r="K1541" s="22"/>
      <c r="L1541" s="24"/>
      <c r="N1541" s="213"/>
      <c r="O1541" s="23"/>
    </row>
    <row r="1542" spans="11:15" ht="12.75">
      <c r="K1542" s="22"/>
      <c r="L1542" s="24"/>
      <c r="N1542" s="213"/>
      <c r="O1542" s="23"/>
    </row>
    <row r="1543" spans="11:15" ht="12.75">
      <c r="K1543" s="22"/>
      <c r="L1543" s="24"/>
      <c r="N1543" s="213"/>
      <c r="O1543" s="23"/>
    </row>
    <row r="1544" spans="11:15" ht="12.75">
      <c r="K1544" s="22"/>
      <c r="L1544" s="24"/>
      <c r="N1544" s="213"/>
      <c r="O1544" s="23"/>
    </row>
    <row r="1545" spans="11:15" ht="12.75">
      <c r="K1545" s="22"/>
      <c r="L1545" s="24"/>
      <c r="N1545" s="213"/>
      <c r="O1545" s="23"/>
    </row>
    <row r="1546" spans="11:15" ht="12.75">
      <c r="K1546" s="22"/>
      <c r="L1546" s="24"/>
      <c r="N1546" s="213"/>
      <c r="O1546" s="23"/>
    </row>
    <row r="1547" spans="11:15" ht="12.75">
      <c r="K1547" s="22"/>
      <c r="L1547" s="24"/>
      <c r="N1547" s="213"/>
      <c r="O1547" s="23"/>
    </row>
    <row r="1548" spans="11:15" ht="12.75">
      <c r="K1548" s="22"/>
      <c r="L1548" s="24"/>
      <c r="N1548" s="213"/>
      <c r="O1548" s="23"/>
    </row>
    <row r="1549" spans="11:15" ht="12.75">
      <c r="K1549" s="22"/>
      <c r="L1549" s="24"/>
      <c r="N1549" s="213"/>
      <c r="O1549" s="23"/>
    </row>
    <row r="1550" spans="11:15" ht="12.75">
      <c r="K1550" s="22"/>
      <c r="L1550" s="24"/>
      <c r="N1550" s="213"/>
      <c r="O1550" s="23"/>
    </row>
    <row r="1551" spans="11:15" ht="12.75">
      <c r="K1551" s="22"/>
      <c r="L1551" s="24"/>
      <c r="N1551" s="213"/>
      <c r="O1551" s="23"/>
    </row>
    <row r="1552" spans="11:15" ht="12.75">
      <c r="K1552" s="22"/>
      <c r="L1552" s="24"/>
      <c r="N1552" s="213"/>
      <c r="O1552" s="23"/>
    </row>
    <row r="1553" spans="11:15" ht="12.75">
      <c r="K1553" s="22"/>
      <c r="L1553" s="24"/>
      <c r="N1553" s="213"/>
      <c r="O1553" s="23"/>
    </row>
    <row r="1554" spans="11:15" ht="12.75">
      <c r="K1554" s="22"/>
      <c r="L1554" s="24"/>
      <c r="N1554" s="213"/>
      <c r="O1554" s="23"/>
    </row>
    <row r="1555" spans="11:15" ht="12.75">
      <c r="K1555" s="22"/>
      <c r="L1555" s="24"/>
      <c r="N1555" s="213"/>
      <c r="O1555" s="23"/>
    </row>
    <row r="1556" spans="11:15" ht="12.75">
      <c r="K1556" s="22"/>
      <c r="L1556" s="24"/>
      <c r="N1556" s="213"/>
      <c r="O1556" s="23"/>
    </row>
    <row r="1557" spans="11:15" ht="12.75">
      <c r="K1557" s="22"/>
      <c r="L1557" s="24"/>
      <c r="N1557" s="213"/>
      <c r="O1557" s="23"/>
    </row>
    <row r="1558" spans="11:15" ht="12.75">
      <c r="K1558" s="22"/>
      <c r="L1558" s="24"/>
      <c r="N1558" s="213"/>
      <c r="O1558" s="23"/>
    </row>
    <row r="1559" spans="11:15" ht="12.75">
      <c r="K1559" s="22"/>
      <c r="L1559" s="24"/>
      <c r="N1559" s="213"/>
      <c r="O1559" s="23"/>
    </row>
    <row r="1560" spans="11:15" ht="12.75">
      <c r="K1560" s="22"/>
      <c r="L1560" s="24"/>
      <c r="N1560" s="213"/>
      <c r="O1560" s="23"/>
    </row>
    <row r="1561" spans="11:15" ht="12.75">
      <c r="K1561" s="22"/>
      <c r="L1561" s="24"/>
      <c r="N1561" s="213"/>
      <c r="O1561" s="23"/>
    </row>
    <row r="1562" spans="11:15" ht="12.75">
      <c r="K1562" s="22"/>
      <c r="L1562" s="24"/>
      <c r="N1562" s="213"/>
      <c r="O1562" s="23"/>
    </row>
    <row r="1563" spans="11:15" ht="12.75">
      <c r="K1563" s="22"/>
      <c r="L1563" s="24"/>
      <c r="N1563" s="213"/>
      <c r="O1563" s="23"/>
    </row>
    <row r="1564" spans="11:15" ht="12.75">
      <c r="K1564" s="22"/>
      <c r="L1564" s="24"/>
      <c r="N1564" s="213"/>
      <c r="O1564" s="23"/>
    </row>
    <row r="1565" spans="11:15" ht="12.75">
      <c r="K1565" s="22"/>
      <c r="L1565" s="24"/>
      <c r="N1565" s="213"/>
      <c r="O1565" s="23"/>
    </row>
    <row r="1566" spans="11:15" ht="12.75">
      <c r="K1566" s="22"/>
      <c r="L1566" s="24"/>
      <c r="N1566" s="213"/>
      <c r="O1566" s="23"/>
    </row>
    <row r="1567" spans="11:15" ht="12.75">
      <c r="K1567" s="22"/>
      <c r="L1567" s="24"/>
      <c r="N1567" s="213"/>
      <c r="O1567" s="23"/>
    </row>
    <row r="1568" spans="11:15" ht="12.75">
      <c r="K1568" s="22"/>
      <c r="L1568" s="24"/>
      <c r="N1568" s="213"/>
      <c r="O1568" s="23"/>
    </row>
    <row r="1569" spans="11:15" ht="12.75">
      <c r="K1569" s="22"/>
      <c r="L1569" s="24"/>
      <c r="N1569" s="213"/>
      <c r="O1569" s="23"/>
    </row>
    <row r="1570" spans="11:15" ht="12.75">
      <c r="K1570" s="22"/>
      <c r="L1570" s="24"/>
      <c r="N1570" s="213"/>
      <c r="O1570" s="23"/>
    </row>
    <row r="1571" spans="11:15" ht="12.75">
      <c r="K1571" s="22"/>
      <c r="L1571" s="24"/>
      <c r="N1571" s="213"/>
      <c r="O1571" s="23"/>
    </row>
    <row r="1572" spans="11:15" ht="12.75">
      <c r="K1572" s="22"/>
      <c r="L1572" s="24"/>
      <c r="N1572" s="213"/>
      <c r="O1572" s="23"/>
    </row>
    <row r="1573" spans="11:15" ht="12.75">
      <c r="K1573" s="22"/>
      <c r="L1573" s="24"/>
      <c r="N1573" s="213"/>
      <c r="O1573" s="23"/>
    </row>
    <row r="1574" spans="11:15" ht="12.75">
      <c r="K1574" s="22"/>
      <c r="L1574" s="24"/>
      <c r="N1574" s="213"/>
      <c r="O1574" s="23"/>
    </row>
    <row r="1575" spans="11:15" ht="12.75">
      <c r="K1575" s="22"/>
      <c r="L1575" s="24"/>
      <c r="N1575" s="213"/>
      <c r="O1575" s="23"/>
    </row>
    <row r="1576" spans="11:15" ht="12.75">
      <c r="K1576" s="22"/>
      <c r="L1576" s="24"/>
      <c r="N1576" s="213"/>
      <c r="O1576" s="23"/>
    </row>
    <row r="1577" spans="11:15" ht="12.75">
      <c r="K1577" s="22"/>
      <c r="L1577" s="24"/>
      <c r="N1577" s="213"/>
      <c r="O1577" s="23"/>
    </row>
    <row r="1578" spans="11:15" ht="12.75">
      <c r="K1578" s="22"/>
      <c r="L1578" s="24"/>
      <c r="N1578" s="213"/>
      <c r="O1578" s="23"/>
    </row>
    <row r="1579" spans="11:15" ht="12.75">
      <c r="K1579" s="22"/>
      <c r="L1579" s="24"/>
      <c r="N1579" s="213"/>
      <c r="O1579" s="23"/>
    </row>
    <row r="1580" spans="11:15" ht="12.75">
      <c r="K1580" s="22"/>
      <c r="L1580" s="24"/>
      <c r="N1580" s="213"/>
      <c r="O1580" s="23"/>
    </row>
    <row r="1581" spans="11:15" ht="12.75">
      <c r="K1581" s="22"/>
      <c r="L1581" s="24"/>
      <c r="N1581" s="213"/>
      <c r="O1581" s="23"/>
    </row>
    <row r="1582" spans="11:15" ht="12.75">
      <c r="K1582" s="22"/>
      <c r="L1582" s="24"/>
      <c r="N1582" s="213"/>
      <c r="O1582" s="23"/>
    </row>
    <row r="1583" spans="11:15" ht="12.75">
      <c r="K1583" s="22"/>
      <c r="L1583" s="24"/>
      <c r="N1583" s="213"/>
      <c r="O1583" s="23"/>
    </row>
    <row r="1584" spans="11:15" ht="12.75">
      <c r="K1584" s="22"/>
      <c r="L1584" s="24"/>
      <c r="N1584" s="213"/>
      <c r="O1584" s="23"/>
    </row>
    <row r="1585" spans="11:15" ht="12.75">
      <c r="K1585" s="22"/>
      <c r="L1585" s="24"/>
      <c r="N1585" s="213"/>
      <c r="O1585" s="23"/>
    </row>
    <row r="1586" spans="11:15" ht="12.75">
      <c r="K1586" s="22"/>
      <c r="L1586" s="24"/>
      <c r="N1586" s="213"/>
      <c r="O1586" s="23"/>
    </row>
    <row r="1587" spans="11:15" ht="12.75">
      <c r="K1587" s="22"/>
      <c r="L1587" s="24"/>
      <c r="N1587" s="213"/>
      <c r="O1587" s="23"/>
    </row>
    <row r="1588" spans="11:15" ht="12.75">
      <c r="K1588" s="22"/>
      <c r="L1588" s="24"/>
      <c r="N1588" s="213"/>
      <c r="O1588" s="23"/>
    </row>
    <row r="1589" spans="11:15" ht="12.75">
      <c r="K1589" s="22"/>
      <c r="L1589" s="24"/>
      <c r="N1589" s="213"/>
      <c r="O1589" s="23"/>
    </row>
    <row r="1590" spans="11:15" ht="12.75">
      <c r="K1590" s="22"/>
      <c r="L1590" s="24"/>
      <c r="N1590" s="213"/>
      <c r="O1590" s="23"/>
    </row>
    <row r="1591" spans="11:15" ht="12.75">
      <c r="K1591" s="22"/>
      <c r="L1591" s="24"/>
      <c r="N1591" s="213"/>
      <c r="O1591" s="23"/>
    </row>
    <row r="1592" spans="11:15" ht="12.75">
      <c r="K1592" s="22"/>
      <c r="L1592" s="24"/>
      <c r="N1592" s="213"/>
      <c r="O1592" s="23"/>
    </row>
    <row r="1593" spans="11:15" ht="12.75">
      <c r="K1593" s="22"/>
      <c r="L1593" s="24"/>
      <c r="N1593" s="213"/>
      <c r="O1593" s="23"/>
    </row>
    <row r="1594" spans="11:15" ht="12.75">
      <c r="K1594" s="22"/>
      <c r="L1594" s="24"/>
      <c r="N1594" s="213"/>
      <c r="O1594" s="23"/>
    </row>
    <row r="1595" spans="11:15" ht="12.75">
      <c r="K1595" s="22"/>
      <c r="L1595" s="24"/>
      <c r="N1595" s="213"/>
      <c r="O1595" s="23"/>
    </row>
    <row r="1596" spans="11:15" ht="12.75">
      <c r="K1596" s="22"/>
      <c r="L1596" s="24"/>
      <c r="N1596" s="213"/>
      <c r="O1596" s="23"/>
    </row>
    <row r="1597" spans="11:15" ht="12.75">
      <c r="K1597" s="22"/>
      <c r="L1597" s="24"/>
      <c r="N1597" s="213"/>
      <c r="O1597" s="23"/>
    </row>
    <row r="1598" spans="11:15" ht="12.75">
      <c r="K1598" s="22"/>
      <c r="L1598" s="24"/>
      <c r="N1598" s="213"/>
      <c r="O1598" s="23"/>
    </row>
    <row r="1599" spans="11:15" ht="12.75">
      <c r="K1599" s="22"/>
      <c r="L1599" s="24"/>
      <c r="N1599" s="213"/>
      <c r="O1599" s="23"/>
    </row>
    <row r="1600" spans="11:15" ht="12.75">
      <c r="K1600" s="22"/>
      <c r="L1600" s="24"/>
      <c r="N1600" s="213"/>
      <c r="O1600" s="23"/>
    </row>
    <row r="1601" spans="11:15" ht="12.75">
      <c r="K1601" s="22"/>
      <c r="L1601" s="24"/>
      <c r="N1601" s="213"/>
      <c r="O1601" s="23"/>
    </row>
    <row r="1602" spans="11:15" ht="12.75">
      <c r="K1602" s="22"/>
      <c r="L1602" s="24"/>
      <c r="N1602" s="213"/>
      <c r="O1602" s="23"/>
    </row>
    <row r="1603" spans="11:15" ht="12.75">
      <c r="K1603" s="22"/>
      <c r="L1603" s="24"/>
      <c r="N1603" s="213"/>
      <c r="O1603" s="23"/>
    </row>
    <row r="1604" spans="11:15" ht="12.75">
      <c r="K1604" s="22"/>
      <c r="L1604" s="24"/>
      <c r="N1604" s="213"/>
      <c r="O1604" s="23"/>
    </row>
    <row r="1605" spans="11:15" ht="12.75">
      <c r="K1605" s="22"/>
      <c r="L1605" s="24"/>
      <c r="N1605" s="213"/>
      <c r="O1605" s="23"/>
    </row>
    <row r="1606" spans="11:15" ht="12.75">
      <c r="K1606" s="22"/>
      <c r="L1606" s="24"/>
      <c r="N1606" s="213"/>
      <c r="O1606" s="23"/>
    </row>
    <row r="1607" spans="11:15" ht="12.75">
      <c r="K1607" s="22"/>
      <c r="L1607" s="24"/>
      <c r="N1607" s="213"/>
      <c r="O1607" s="23"/>
    </row>
    <row r="1608" spans="11:15" ht="12.75">
      <c r="K1608" s="22"/>
      <c r="L1608" s="24"/>
      <c r="N1608" s="213"/>
      <c r="O1608" s="23"/>
    </row>
    <row r="1609" spans="11:15" ht="12.75">
      <c r="K1609" s="22"/>
      <c r="L1609" s="24"/>
      <c r="N1609" s="213"/>
      <c r="O1609" s="23"/>
    </row>
    <row r="1610" spans="11:15" ht="12.75">
      <c r="K1610" s="22"/>
      <c r="L1610" s="24"/>
      <c r="N1610" s="213"/>
      <c r="O1610" s="23"/>
    </row>
    <row r="1611" spans="11:15" ht="12.75">
      <c r="K1611" s="22"/>
      <c r="L1611" s="24"/>
      <c r="N1611" s="213"/>
      <c r="O1611" s="23"/>
    </row>
    <row r="1612" spans="11:15" ht="12.75">
      <c r="K1612" s="22"/>
      <c r="L1612" s="24"/>
      <c r="N1612" s="213"/>
      <c r="O1612" s="23"/>
    </row>
    <row r="1613" spans="11:15" ht="12.75">
      <c r="K1613" s="22"/>
      <c r="L1613" s="24"/>
      <c r="N1613" s="213"/>
      <c r="O1613" s="23"/>
    </row>
    <row r="1614" spans="11:15" ht="12.75">
      <c r="K1614" s="22"/>
      <c r="L1614" s="24"/>
      <c r="N1614" s="213"/>
      <c r="O1614" s="23"/>
    </row>
    <row r="1615" spans="11:15" ht="12.75">
      <c r="K1615" s="22"/>
      <c r="L1615" s="24"/>
      <c r="N1615" s="213"/>
      <c r="O1615" s="23"/>
    </row>
    <row r="1616" spans="11:15" ht="12.75">
      <c r="K1616" s="22"/>
      <c r="L1616" s="24"/>
      <c r="N1616" s="213"/>
      <c r="O1616" s="23"/>
    </row>
    <row r="1617" spans="11:15" ht="12.75">
      <c r="K1617" s="22"/>
      <c r="L1617" s="24"/>
      <c r="N1617" s="213"/>
      <c r="O1617" s="23"/>
    </row>
    <row r="1618" spans="11:15" ht="12.75">
      <c r="K1618" s="22"/>
      <c r="L1618" s="24"/>
      <c r="N1618" s="213"/>
      <c r="O1618" s="23"/>
    </row>
    <row r="1619" spans="11:15" ht="12.75">
      <c r="K1619" s="22"/>
      <c r="L1619" s="24"/>
      <c r="N1619" s="213"/>
      <c r="O1619" s="23"/>
    </row>
    <row r="1620" spans="11:15" ht="12.75">
      <c r="K1620" s="22"/>
      <c r="L1620" s="24"/>
      <c r="N1620" s="213"/>
      <c r="O1620" s="23"/>
    </row>
    <row r="1621" spans="11:15" ht="12.75">
      <c r="K1621" s="22"/>
      <c r="L1621" s="24"/>
      <c r="N1621" s="213"/>
      <c r="O1621" s="23"/>
    </row>
    <row r="1622" spans="11:15" ht="12.75">
      <c r="K1622" s="22"/>
      <c r="L1622" s="24"/>
      <c r="N1622" s="213"/>
      <c r="O1622" s="23"/>
    </row>
    <row r="1623" spans="11:15" ht="12.75">
      <c r="K1623" s="22"/>
      <c r="L1623" s="24"/>
      <c r="N1623" s="213"/>
      <c r="O1623" s="23"/>
    </row>
    <row r="1624" spans="11:15" ht="12.75">
      <c r="K1624" s="22"/>
      <c r="L1624" s="24"/>
      <c r="N1624" s="213"/>
      <c r="O1624" s="23"/>
    </row>
    <row r="1625" spans="11:15" ht="12.75">
      <c r="K1625" s="22"/>
      <c r="L1625" s="24"/>
      <c r="N1625" s="213"/>
      <c r="O1625" s="23"/>
    </row>
    <row r="1626" spans="11:15" ht="12.75">
      <c r="K1626" s="22"/>
      <c r="L1626" s="24"/>
      <c r="N1626" s="213"/>
      <c r="O1626" s="23"/>
    </row>
    <row r="1627" spans="11:15" ht="12.75">
      <c r="K1627" s="22"/>
      <c r="L1627" s="24"/>
      <c r="N1627" s="213"/>
      <c r="O1627" s="23"/>
    </row>
    <row r="1628" spans="11:15" ht="12.75">
      <c r="K1628" s="22"/>
      <c r="L1628" s="24"/>
      <c r="N1628" s="213"/>
      <c r="O1628" s="23"/>
    </row>
    <row r="1629" spans="11:15" ht="12.75">
      <c r="K1629" s="22"/>
      <c r="L1629" s="24"/>
      <c r="N1629" s="213"/>
      <c r="O1629" s="23"/>
    </row>
    <row r="1630" spans="11:15" ht="12.75">
      <c r="K1630" s="22"/>
      <c r="L1630" s="24"/>
      <c r="N1630" s="213"/>
      <c r="O1630" s="23"/>
    </row>
    <row r="1631" spans="11:15" ht="12.75">
      <c r="K1631" s="22"/>
      <c r="L1631" s="24"/>
      <c r="N1631" s="213"/>
      <c r="O1631" s="23"/>
    </row>
    <row r="1632" spans="11:15" ht="12.75">
      <c r="K1632" s="22"/>
      <c r="L1632" s="24"/>
      <c r="N1632" s="213"/>
      <c r="O1632" s="23"/>
    </row>
    <row r="1633" spans="11:15" ht="12.75">
      <c r="K1633" s="22"/>
      <c r="L1633" s="24"/>
      <c r="N1633" s="213"/>
      <c r="O1633" s="23"/>
    </row>
    <row r="1634" spans="11:15" ht="12.75">
      <c r="K1634" s="22"/>
      <c r="L1634" s="24"/>
      <c r="N1634" s="213"/>
      <c r="O1634" s="23"/>
    </row>
    <row r="1635" spans="11:15" ht="12.75">
      <c r="K1635" s="22"/>
      <c r="L1635" s="24"/>
      <c r="N1635" s="213"/>
      <c r="O1635" s="23"/>
    </row>
    <row r="1636" spans="11:15" ht="12.75">
      <c r="K1636" s="22"/>
      <c r="L1636" s="24"/>
      <c r="N1636" s="213"/>
      <c r="O1636" s="23"/>
    </row>
    <row r="1637" spans="11:15" ht="12.75">
      <c r="K1637" s="22"/>
      <c r="L1637" s="24"/>
      <c r="N1637" s="213"/>
      <c r="O1637" s="23"/>
    </row>
    <row r="1638" spans="11:15" ht="12.75">
      <c r="K1638" s="22"/>
      <c r="L1638" s="24"/>
      <c r="N1638" s="213"/>
      <c r="O1638" s="23"/>
    </row>
    <row r="1639" spans="11:15" ht="12.75">
      <c r="K1639" s="22"/>
      <c r="L1639" s="24"/>
      <c r="N1639" s="213"/>
      <c r="O1639" s="23"/>
    </row>
    <row r="1640" spans="11:15" ht="12.75">
      <c r="K1640" s="22"/>
      <c r="L1640" s="24"/>
      <c r="N1640" s="213"/>
      <c r="O1640" s="23"/>
    </row>
    <row r="1641" spans="11:15" ht="12.75">
      <c r="K1641" s="22"/>
      <c r="L1641" s="24"/>
      <c r="N1641" s="213"/>
      <c r="O1641" s="23"/>
    </row>
    <row r="1642" spans="11:15" ht="12.75">
      <c r="K1642" s="22"/>
      <c r="L1642" s="24"/>
      <c r="N1642" s="213"/>
      <c r="O1642" s="23"/>
    </row>
    <row r="1643" spans="11:15" ht="12.75">
      <c r="K1643" s="22"/>
      <c r="L1643" s="24"/>
      <c r="N1643" s="213"/>
      <c r="O1643" s="23"/>
    </row>
    <row r="1644" spans="11:15" ht="12.75">
      <c r="K1644" s="22"/>
      <c r="L1644" s="24"/>
      <c r="N1644" s="213"/>
      <c r="O1644" s="23"/>
    </row>
    <row r="1645" spans="11:15" ht="12.75">
      <c r="K1645" s="22"/>
      <c r="L1645" s="24"/>
      <c r="N1645" s="213"/>
      <c r="O1645" s="23"/>
    </row>
    <row r="1646" spans="11:15" ht="12.75">
      <c r="K1646" s="22"/>
      <c r="L1646" s="24"/>
      <c r="N1646" s="213"/>
      <c r="O1646" s="23"/>
    </row>
    <row r="1647" spans="11:15" ht="12.75">
      <c r="K1647" s="22"/>
      <c r="L1647" s="24"/>
      <c r="N1647" s="213"/>
      <c r="O1647" s="23"/>
    </row>
    <row r="1648" spans="11:15" ht="12.75">
      <c r="K1648" s="22"/>
      <c r="L1648" s="24"/>
      <c r="N1648" s="213"/>
      <c r="O1648" s="23"/>
    </row>
    <row r="1649" spans="11:15" ht="12.75">
      <c r="K1649" s="22"/>
      <c r="L1649" s="24"/>
      <c r="N1649" s="213"/>
      <c r="O1649" s="23"/>
    </row>
    <row r="1650" spans="11:15" ht="12.75">
      <c r="K1650" s="22"/>
      <c r="L1650" s="24"/>
      <c r="N1650" s="213"/>
      <c r="O1650" s="23"/>
    </row>
    <row r="1651" spans="11:15" ht="12.75">
      <c r="K1651" s="22"/>
      <c r="L1651" s="24"/>
      <c r="N1651" s="213"/>
      <c r="O1651" s="23"/>
    </row>
    <row r="1652" spans="11:15" ht="12.75">
      <c r="K1652" s="22"/>
      <c r="L1652" s="24"/>
      <c r="N1652" s="213"/>
      <c r="O1652" s="23"/>
    </row>
    <row r="1653" spans="11:15" ht="12.75">
      <c r="K1653" s="22"/>
      <c r="L1653" s="24"/>
      <c r="N1653" s="213"/>
      <c r="O1653" s="23"/>
    </row>
    <row r="1654" spans="11:15" ht="12.75">
      <c r="K1654" s="22"/>
      <c r="L1654" s="24"/>
      <c r="N1654" s="213"/>
      <c r="O1654" s="23"/>
    </row>
    <row r="1655" spans="11:15" ht="12.75">
      <c r="K1655" s="22"/>
      <c r="L1655" s="24"/>
      <c r="N1655" s="213"/>
      <c r="O1655" s="23"/>
    </row>
    <row r="1656" spans="11:15" ht="12.75">
      <c r="K1656" s="22"/>
      <c r="L1656" s="24"/>
      <c r="N1656" s="213"/>
      <c r="O1656" s="23"/>
    </row>
    <row r="1657" spans="11:15" ht="12.75">
      <c r="K1657" s="22"/>
      <c r="L1657" s="24"/>
      <c r="N1657" s="213"/>
      <c r="O1657" s="23"/>
    </row>
    <row r="1658" spans="11:15" ht="12.75">
      <c r="K1658" s="22"/>
      <c r="L1658" s="24"/>
      <c r="N1658" s="213"/>
      <c r="O1658" s="23"/>
    </row>
    <row r="1659" spans="11:15" ht="12.75">
      <c r="K1659" s="22"/>
      <c r="L1659" s="24"/>
      <c r="N1659" s="213"/>
      <c r="O1659" s="23"/>
    </row>
    <row r="1660" spans="11:15" ht="12.75">
      <c r="K1660" s="22"/>
      <c r="L1660" s="24"/>
      <c r="N1660" s="213"/>
      <c r="O1660" s="23"/>
    </row>
    <row r="1661" spans="11:15" ht="12.75">
      <c r="K1661" s="22"/>
      <c r="L1661" s="24"/>
      <c r="N1661" s="213"/>
      <c r="O1661" s="23"/>
    </row>
    <row r="1662" spans="11:15" ht="12.75">
      <c r="K1662" s="22"/>
      <c r="L1662" s="24"/>
      <c r="N1662" s="213"/>
      <c r="O1662" s="23"/>
    </row>
    <row r="1663" spans="11:15" ht="12.75">
      <c r="K1663" s="22"/>
      <c r="L1663" s="24"/>
      <c r="N1663" s="213"/>
      <c r="O1663" s="23"/>
    </row>
    <row r="1664" spans="11:15" ht="12.75">
      <c r="K1664" s="22"/>
      <c r="L1664" s="24"/>
      <c r="N1664" s="213"/>
      <c r="O1664" s="23"/>
    </row>
    <row r="1665" spans="11:15" ht="12.75">
      <c r="K1665" s="22"/>
      <c r="L1665" s="24"/>
      <c r="N1665" s="213"/>
      <c r="O1665" s="23"/>
    </row>
    <row r="1666" spans="11:15" ht="12.75">
      <c r="K1666" s="22"/>
      <c r="L1666" s="24"/>
      <c r="N1666" s="213"/>
      <c r="O1666" s="23"/>
    </row>
    <row r="1667" spans="11:15" ht="12.75">
      <c r="K1667" s="22"/>
      <c r="L1667" s="24"/>
      <c r="N1667" s="213"/>
      <c r="O1667" s="23"/>
    </row>
    <row r="1668" spans="11:15" ht="12.75">
      <c r="K1668" s="22"/>
      <c r="L1668" s="24"/>
      <c r="N1668" s="213"/>
      <c r="O1668" s="23"/>
    </row>
    <row r="1669" spans="11:15" ht="12.75">
      <c r="K1669" s="22"/>
      <c r="L1669" s="24"/>
      <c r="N1669" s="213"/>
      <c r="O1669" s="23"/>
    </row>
    <row r="1670" spans="11:15" ht="12.75">
      <c r="K1670" s="22"/>
      <c r="L1670" s="24"/>
      <c r="N1670" s="213"/>
      <c r="O1670" s="23"/>
    </row>
    <row r="1671" spans="11:15" ht="12.75">
      <c r="K1671" s="22"/>
      <c r="L1671" s="24"/>
      <c r="N1671" s="213"/>
      <c r="O1671" s="23"/>
    </row>
    <row r="1672" spans="11:15" ht="12.75">
      <c r="K1672" s="22"/>
      <c r="L1672" s="24"/>
      <c r="N1672" s="213"/>
      <c r="O1672" s="23"/>
    </row>
    <row r="1673" spans="11:15" ht="12.75">
      <c r="K1673" s="22"/>
      <c r="L1673" s="24"/>
      <c r="N1673" s="213"/>
      <c r="O1673" s="23"/>
    </row>
    <row r="1674" spans="11:15" ht="12.75">
      <c r="K1674" s="22"/>
      <c r="L1674" s="24"/>
      <c r="N1674" s="213"/>
      <c r="O1674" s="23"/>
    </row>
    <row r="1675" spans="11:15" ht="12.75">
      <c r="K1675" s="22"/>
      <c r="L1675" s="24"/>
      <c r="N1675" s="213"/>
      <c r="O1675" s="23"/>
    </row>
    <row r="1676" spans="11:15" ht="12.75">
      <c r="K1676" s="22"/>
      <c r="L1676" s="24"/>
      <c r="N1676" s="213"/>
      <c r="O1676" s="23"/>
    </row>
    <row r="1677" spans="11:15" ht="12.75">
      <c r="K1677" s="22"/>
      <c r="L1677" s="24"/>
      <c r="N1677" s="213"/>
      <c r="O1677" s="23"/>
    </row>
    <row r="1678" spans="11:15" ht="12.75">
      <c r="K1678" s="22"/>
      <c r="L1678" s="24"/>
      <c r="N1678" s="213"/>
      <c r="O1678" s="23"/>
    </row>
    <row r="1679" spans="11:15" ht="12.75">
      <c r="K1679" s="22"/>
      <c r="L1679" s="24"/>
      <c r="N1679" s="213"/>
      <c r="O1679" s="23"/>
    </row>
    <row r="1680" spans="11:15" ht="12.75">
      <c r="K1680" s="22"/>
      <c r="L1680" s="24"/>
      <c r="N1680" s="213"/>
      <c r="O1680" s="23"/>
    </row>
    <row r="1681" spans="11:15" ht="12.75">
      <c r="K1681" s="22"/>
      <c r="L1681" s="24"/>
      <c r="N1681" s="213"/>
      <c r="O1681" s="23"/>
    </row>
    <row r="1682" spans="11:15" ht="12.75">
      <c r="K1682" s="22"/>
      <c r="L1682" s="24"/>
      <c r="N1682" s="213"/>
      <c r="O1682" s="23"/>
    </row>
    <row r="1683" spans="11:15" ht="12.75">
      <c r="K1683" s="22"/>
      <c r="L1683" s="24"/>
      <c r="N1683" s="213"/>
      <c r="O1683" s="23"/>
    </row>
    <row r="1684" spans="11:15" ht="12.75">
      <c r="K1684" s="22"/>
      <c r="L1684" s="24"/>
      <c r="N1684" s="213"/>
      <c r="O1684" s="23"/>
    </row>
    <row r="1685" spans="11:15" ht="12.75">
      <c r="K1685" s="22"/>
      <c r="L1685" s="24"/>
      <c r="N1685" s="213"/>
      <c r="O1685" s="23"/>
    </row>
    <row r="1686" spans="11:15" ht="12.75">
      <c r="K1686" s="22"/>
      <c r="L1686" s="24"/>
      <c r="N1686" s="213"/>
      <c r="O1686" s="23"/>
    </row>
    <row r="1687" spans="11:15" ht="12.75">
      <c r="K1687" s="22"/>
      <c r="L1687" s="24"/>
      <c r="N1687" s="213"/>
      <c r="O1687" s="23"/>
    </row>
    <row r="1688" spans="11:15" ht="12.75">
      <c r="K1688" s="22"/>
      <c r="L1688" s="24"/>
      <c r="N1688" s="213"/>
      <c r="O1688" s="23"/>
    </row>
    <row r="1689" spans="11:15" ht="12.75">
      <c r="K1689" s="22"/>
      <c r="L1689" s="24"/>
      <c r="N1689" s="213"/>
      <c r="O1689" s="23"/>
    </row>
    <row r="1690" spans="11:15" ht="12.75">
      <c r="K1690" s="22"/>
      <c r="L1690" s="24"/>
      <c r="N1690" s="213"/>
      <c r="O1690" s="23"/>
    </row>
    <row r="1691" spans="11:15" ht="12.75">
      <c r="K1691" s="22"/>
      <c r="L1691" s="24"/>
      <c r="N1691" s="213"/>
      <c r="O1691" s="23"/>
    </row>
    <row r="1692" spans="11:15" ht="12.75">
      <c r="K1692" s="22"/>
      <c r="L1692" s="24"/>
      <c r="N1692" s="213"/>
      <c r="O1692" s="23"/>
    </row>
    <row r="1693" spans="11:15" ht="12.75">
      <c r="K1693" s="22"/>
      <c r="L1693" s="24"/>
      <c r="N1693" s="213"/>
      <c r="O1693" s="23"/>
    </row>
    <row r="1694" spans="11:15" ht="12.75">
      <c r="K1694" s="22"/>
      <c r="L1694" s="24"/>
      <c r="N1694" s="213"/>
      <c r="O1694" s="23"/>
    </row>
    <row r="1695" spans="11:15" ht="12.75">
      <c r="K1695" s="22"/>
      <c r="L1695" s="24"/>
      <c r="N1695" s="213"/>
      <c r="O1695" s="23"/>
    </row>
    <row r="1696" spans="11:15" ht="12.75">
      <c r="K1696" s="22"/>
      <c r="L1696" s="24"/>
      <c r="N1696" s="213"/>
      <c r="O1696" s="23"/>
    </row>
    <row r="1697" spans="11:15" ht="12.75">
      <c r="K1697" s="22"/>
      <c r="L1697" s="24"/>
      <c r="N1697" s="213"/>
      <c r="O1697" s="23"/>
    </row>
    <row r="1698" spans="11:15" ht="12.75">
      <c r="K1698" s="22"/>
      <c r="L1698" s="24"/>
      <c r="N1698" s="213"/>
      <c r="O1698" s="23"/>
    </row>
    <row r="1699" spans="11:15" ht="12.75">
      <c r="K1699" s="22"/>
      <c r="L1699" s="24"/>
      <c r="N1699" s="213"/>
      <c r="O1699" s="23"/>
    </row>
    <row r="1700" spans="11:15" ht="12.75">
      <c r="K1700" s="22"/>
      <c r="L1700" s="24"/>
      <c r="N1700" s="213"/>
      <c r="O1700" s="23"/>
    </row>
    <row r="1701" spans="11:15" ht="12.75">
      <c r="K1701" s="22"/>
      <c r="L1701" s="24"/>
      <c r="N1701" s="213"/>
      <c r="O1701" s="23"/>
    </row>
    <row r="1702" spans="11:15" ht="12.75">
      <c r="K1702" s="22"/>
      <c r="L1702" s="24"/>
      <c r="N1702" s="213"/>
      <c r="O1702" s="23"/>
    </row>
    <row r="1703" spans="11:15" ht="12.75">
      <c r="K1703" s="22"/>
      <c r="L1703" s="24"/>
      <c r="N1703" s="213"/>
      <c r="O1703" s="23"/>
    </row>
    <row r="1704" spans="11:15" ht="12.75">
      <c r="K1704" s="22"/>
      <c r="L1704" s="24"/>
      <c r="N1704" s="213"/>
      <c r="O1704" s="23"/>
    </row>
    <row r="1705" spans="11:15" ht="12.75">
      <c r="K1705" s="22"/>
      <c r="L1705" s="24"/>
      <c r="N1705" s="213"/>
      <c r="O1705" s="23"/>
    </row>
    <row r="1706" spans="11:15" ht="12.75">
      <c r="K1706" s="22"/>
      <c r="L1706" s="24"/>
      <c r="N1706" s="213"/>
      <c r="O1706" s="23"/>
    </row>
    <row r="1707" spans="11:15" ht="12.75">
      <c r="K1707" s="22"/>
      <c r="L1707" s="24"/>
      <c r="N1707" s="213"/>
      <c r="O1707" s="23"/>
    </row>
    <row r="1708" spans="11:15" ht="12.75">
      <c r="K1708" s="22"/>
      <c r="L1708" s="24"/>
      <c r="N1708" s="213"/>
      <c r="O1708" s="23"/>
    </row>
    <row r="1709" spans="11:15" ht="12.75">
      <c r="K1709" s="22"/>
      <c r="L1709" s="24"/>
      <c r="N1709" s="213"/>
      <c r="O1709" s="23"/>
    </row>
    <row r="1710" spans="11:15" ht="12.75">
      <c r="K1710" s="22"/>
      <c r="L1710" s="24"/>
      <c r="N1710" s="213"/>
      <c r="O1710" s="23"/>
    </row>
    <row r="1711" spans="11:15" ht="12.75">
      <c r="K1711" s="22"/>
      <c r="L1711" s="24"/>
      <c r="N1711" s="213"/>
      <c r="O1711" s="23"/>
    </row>
    <row r="1712" spans="11:15" ht="12.75">
      <c r="K1712" s="22"/>
      <c r="L1712" s="24"/>
      <c r="N1712" s="213"/>
      <c r="O1712" s="23"/>
    </row>
    <row r="1713" spans="11:15" ht="12.75">
      <c r="K1713" s="22"/>
      <c r="L1713" s="24"/>
      <c r="N1713" s="213"/>
      <c r="O1713" s="23"/>
    </row>
    <row r="1714" spans="11:15" ht="12.75">
      <c r="K1714" s="22"/>
      <c r="L1714" s="24"/>
      <c r="N1714" s="213"/>
      <c r="O1714" s="23"/>
    </row>
    <row r="1715" spans="11:15" ht="12.75">
      <c r="K1715" s="22"/>
      <c r="L1715" s="24"/>
      <c r="N1715" s="213"/>
      <c r="O1715" s="23"/>
    </row>
    <row r="1716" spans="11:15" ht="12.75">
      <c r="K1716" s="22"/>
      <c r="L1716" s="24"/>
      <c r="N1716" s="213"/>
      <c r="O1716" s="23"/>
    </row>
    <row r="1717" spans="11:15" ht="12.75">
      <c r="K1717" s="22"/>
      <c r="L1717" s="24"/>
      <c r="N1717" s="213"/>
      <c r="O1717" s="23"/>
    </row>
    <row r="1718" spans="11:15" ht="12.75">
      <c r="K1718" s="22"/>
      <c r="L1718" s="24"/>
      <c r="N1718" s="213"/>
      <c r="O1718" s="23"/>
    </row>
    <row r="1719" spans="11:15" ht="12.75">
      <c r="K1719" s="22"/>
      <c r="L1719" s="24"/>
      <c r="N1719" s="213"/>
      <c r="O1719" s="23"/>
    </row>
    <row r="1720" spans="11:15" ht="12.75">
      <c r="K1720" s="22"/>
      <c r="L1720" s="24"/>
      <c r="N1720" s="213"/>
      <c r="O1720" s="23"/>
    </row>
    <row r="1721" spans="11:15" ht="12.75">
      <c r="K1721" s="22"/>
      <c r="L1721" s="24"/>
      <c r="N1721" s="213"/>
      <c r="O1721" s="23"/>
    </row>
    <row r="1722" spans="11:15" ht="12.75">
      <c r="K1722" s="22"/>
      <c r="L1722" s="24"/>
      <c r="N1722" s="213"/>
      <c r="O1722" s="23"/>
    </row>
    <row r="1723" spans="11:15" ht="12.75">
      <c r="K1723" s="22"/>
      <c r="L1723" s="24"/>
      <c r="N1723" s="213"/>
      <c r="O1723" s="23"/>
    </row>
    <row r="1724" spans="11:15" ht="12.75">
      <c r="K1724" s="22"/>
      <c r="L1724" s="24"/>
      <c r="N1724" s="213"/>
      <c r="O1724" s="23"/>
    </row>
    <row r="1725" spans="11:15" ht="12.75">
      <c r="K1725" s="22"/>
      <c r="L1725" s="24"/>
      <c r="N1725" s="213"/>
      <c r="O1725" s="23"/>
    </row>
    <row r="1726" spans="11:15" ht="12.75">
      <c r="K1726" s="22"/>
      <c r="L1726" s="24"/>
      <c r="N1726" s="213"/>
      <c r="O1726" s="23"/>
    </row>
    <row r="1727" spans="11:15" ht="12.75">
      <c r="K1727" s="22"/>
      <c r="L1727" s="24"/>
      <c r="N1727" s="213"/>
      <c r="O1727" s="23"/>
    </row>
    <row r="1728" spans="11:15" ht="12.75">
      <c r="K1728" s="22"/>
      <c r="L1728" s="24"/>
      <c r="N1728" s="213"/>
      <c r="O1728" s="23"/>
    </row>
    <row r="1729" spans="11:15" ht="12.75">
      <c r="K1729" s="22"/>
      <c r="L1729" s="24"/>
      <c r="N1729" s="213"/>
      <c r="O1729" s="23"/>
    </row>
    <row r="1730" spans="11:15" ht="12.75">
      <c r="K1730" s="22"/>
      <c r="L1730" s="24"/>
      <c r="N1730" s="213"/>
      <c r="O1730" s="23"/>
    </row>
    <row r="1731" spans="11:15" ht="12.75">
      <c r="K1731" s="22"/>
      <c r="L1731" s="24"/>
      <c r="N1731" s="213"/>
      <c r="O1731" s="23"/>
    </row>
    <row r="1732" spans="11:15" ht="12.75">
      <c r="K1732" s="22"/>
      <c r="L1732" s="24"/>
      <c r="N1732" s="213"/>
      <c r="O1732" s="23"/>
    </row>
    <row r="1733" spans="11:15" ht="12.75">
      <c r="K1733" s="22"/>
      <c r="L1733" s="24"/>
      <c r="N1733" s="213"/>
      <c r="O1733" s="23"/>
    </row>
    <row r="1734" spans="11:15" ht="12.75">
      <c r="K1734" s="22"/>
      <c r="L1734" s="24"/>
      <c r="N1734" s="213"/>
      <c r="O1734" s="23"/>
    </row>
    <row r="1735" spans="11:15" ht="12.75">
      <c r="K1735" s="22"/>
      <c r="L1735" s="24"/>
      <c r="N1735" s="213"/>
      <c r="O1735" s="23"/>
    </row>
    <row r="1736" spans="11:15" ht="12.75">
      <c r="K1736" s="22"/>
      <c r="L1736" s="24"/>
      <c r="N1736" s="213"/>
      <c r="O1736" s="23"/>
    </row>
    <row r="1737" spans="11:15" ht="12.75">
      <c r="K1737" s="22"/>
      <c r="L1737" s="24"/>
      <c r="N1737" s="213"/>
      <c r="O1737" s="23"/>
    </row>
    <row r="1738" spans="11:15" ht="12.75">
      <c r="K1738" s="22"/>
      <c r="L1738" s="24"/>
      <c r="N1738" s="213"/>
      <c r="O1738" s="23"/>
    </row>
    <row r="1739" spans="11:15" ht="12.75">
      <c r="K1739" s="22"/>
      <c r="L1739" s="24"/>
      <c r="N1739" s="213"/>
      <c r="O1739" s="23"/>
    </row>
    <row r="1740" spans="11:15" ht="12.75">
      <c r="K1740" s="22"/>
      <c r="L1740" s="24"/>
      <c r="N1740" s="213"/>
      <c r="O1740" s="23"/>
    </row>
    <row r="1741" spans="11:15" ht="12.75">
      <c r="K1741" s="22"/>
      <c r="L1741" s="24"/>
      <c r="N1741" s="213"/>
      <c r="O1741" s="23"/>
    </row>
    <row r="1742" spans="11:15" ht="12.75">
      <c r="K1742" s="22"/>
      <c r="L1742" s="24"/>
      <c r="N1742" s="213"/>
      <c r="O1742" s="23"/>
    </row>
    <row r="1743" spans="11:15" ht="12.75">
      <c r="K1743" s="22"/>
      <c r="L1743" s="24"/>
      <c r="N1743" s="213"/>
      <c r="O1743" s="23"/>
    </row>
    <row r="1744" spans="11:15" ht="12.75">
      <c r="K1744" s="22"/>
      <c r="L1744" s="24"/>
      <c r="N1744" s="213"/>
      <c r="O1744" s="23"/>
    </row>
    <row r="1745" spans="11:15" ht="12.75">
      <c r="K1745" s="22"/>
      <c r="L1745" s="24"/>
      <c r="N1745" s="213"/>
      <c r="O1745" s="23"/>
    </row>
    <row r="1746" spans="11:15" ht="12.75">
      <c r="K1746" s="22"/>
      <c r="L1746" s="24"/>
      <c r="N1746" s="213"/>
      <c r="O1746" s="23"/>
    </row>
    <row r="1747" spans="11:15" ht="12.75">
      <c r="K1747" s="22"/>
      <c r="L1747" s="24"/>
      <c r="N1747" s="213"/>
      <c r="O1747" s="23"/>
    </row>
    <row r="1748" spans="11:15" ht="12.75">
      <c r="K1748" s="22"/>
      <c r="L1748" s="24"/>
      <c r="N1748" s="213"/>
      <c r="O1748" s="23"/>
    </row>
    <row r="1749" spans="11:15" ht="12.75">
      <c r="K1749" s="22"/>
      <c r="L1749" s="24"/>
      <c r="N1749" s="213"/>
      <c r="O1749" s="23"/>
    </row>
    <row r="1750" spans="11:15" ht="12.75">
      <c r="K1750" s="22"/>
      <c r="L1750" s="24"/>
      <c r="N1750" s="213"/>
      <c r="O1750" s="23"/>
    </row>
    <row r="1751" spans="11:15" ht="12.75">
      <c r="K1751" s="22"/>
      <c r="L1751" s="24"/>
      <c r="N1751" s="213"/>
      <c r="O1751" s="23"/>
    </row>
    <row r="1752" spans="11:15" ht="12.75">
      <c r="K1752" s="22"/>
      <c r="L1752" s="24"/>
      <c r="N1752" s="213"/>
      <c r="O1752" s="23"/>
    </row>
    <row r="1753" spans="11:15" ht="12.75">
      <c r="K1753" s="22"/>
      <c r="L1753" s="24"/>
      <c r="N1753" s="213"/>
      <c r="O1753" s="23"/>
    </row>
    <row r="1754" spans="11:15" ht="12.75">
      <c r="K1754" s="22"/>
      <c r="L1754" s="24"/>
      <c r="N1754" s="213"/>
      <c r="O1754" s="23"/>
    </row>
    <row r="1755" spans="11:15" ht="12.75">
      <c r="K1755" s="22"/>
      <c r="L1755" s="24"/>
      <c r="N1755" s="213"/>
      <c r="O1755" s="23"/>
    </row>
    <row r="1756" spans="11:15" ht="12.75">
      <c r="K1756" s="22"/>
      <c r="L1756" s="24"/>
      <c r="N1756" s="213"/>
      <c r="O1756" s="23"/>
    </row>
    <row r="1757" spans="11:15" ht="12.75">
      <c r="K1757" s="22"/>
      <c r="L1757" s="24"/>
      <c r="N1757" s="213"/>
      <c r="O1757" s="23"/>
    </row>
    <row r="1758" spans="11:15" ht="12.75">
      <c r="K1758" s="22"/>
      <c r="L1758" s="24"/>
      <c r="N1758" s="213"/>
      <c r="O1758" s="23"/>
    </row>
    <row r="1759" spans="11:15" ht="12.75">
      <c r="K1759" s="22"/>
      <c r="L1759" s="24"/>
      <c r="N1759" s="213"/>
      <c r="O1759" s="23"/>
    </row>
    <row r="1760" spans="11:15" ht="12.75">
      <c r="K1760" s="22"/>
      <c r="L1760" s="24"/>
      <c r="N1760" s="213"/>
      <c r="O1760" s="23"/>
    </row>
    <row r="1761" spans="11:15" ht="12.75">
      <c r="K1761" s="22"/>
      <c r="L1761" s="24"/>
      <c r="N1761" s="213"/>
      <c r="O1761" s="23"/>
    </row>
    <row r="1762" spans="11:15" ht="12.75">
      <c r="K1762" s="22"/>
      <c r="L1762" s="24"/>
      <c r="N1762" s="213"/>
      <c r="O1762" s="23"/>
    </row>
    <row r="1763" spans="11:15" ht="12.75">
      <c r="K1763" s="22"/>
      <c r="L1763" s="24"/>
      <c r="N1763" s="213"/>
      <c r="O1763" s="23"/>
    </row>
    <row r="1764" spans="11:15" ht="12.75">
      <c r="K1764" s="22"/>
      <c r="L1764" s="24"/>
      <c r="N1764" s="213"/>
      <c r="O1764" s="23"/>
    </row>
    <row r="1765" spans="11:15" ht="12.75">
      <c r="K1765" s="22"/>
      <c r="L1765" s="24"/>
      <c r="N1765" s="213"/>
      <c r="O1765" s="23"/>
    </row>
    <row r="1766" spans="11:15" ht="12.75">
      <c r="K1766" s="22"/>
      <c r="L1766" s="24"/>
      <c r="N1766" s="213"/>
      <c r="O1766" s="23"/>
    </row>
    <row r="1767" spans="11:15" ht="12.75">
      <c r="K1767" s="22"/>
      <c r="L1767" s="24"/>
      <c r="N1767" s="213"/>
      <c r="O1767" s="23"/>
    </row>
    <row r="1768" spans="11:15" ht="12.75">
      <c r="K1768" s="22"/>
      <c r="L1768" s="24"/>
      <c r="N1768" s="213"/>
      <c r="O1768" s="23"/>
    </row>
    <row r="1769" spans="11:15" ht="12.75">
      <c r="K1769" s="22"/>
      <c r="L1769" s="24"/>
      <c r="N1769" s="213"/>
      <c r="O1769" s="23"/>
    </row>
    <row r="1770" spans="11:15" ht="12.75">
      <c r="K1770" s="22"/>
      <c r="L1770" s="24"/>
      <c r="N1770" s="213"/>
      <c r="O1770" s="23"/>
    </row>
    <row r="1771" spans="11:15" ht="12.75">
      <c r="K1771" s="22"/>
      <c r="L1771" s="24"/>
      <c r="N1771" s="213"/>
      <c r="O1771" s="23"/>
    </row>
    <row r="1772" spans="11:15" ht="12.75">
      <c r="K1772" s="22"/>
      <c r="L1772" s="24"/>
      <c r="N1772" s="213"/>
      <c r="O1772" s="23"/>
    </row>
    <row r="1773" spans="11:15" ht="12.75">
      <c r="K1773" s="22"/>
      <c r="L1773" s="24"/>
      <c r="N1773" s="213"/>
      <c r="O1773" s="23"/>
    </row>
    <row r="1774" spans="11:15" ht="12.75">
      <c r="K1774" s="22"/>
      <c r="L1774" s="24"/>
      <c r="N1774" s="213"/>
      <c r="O1774" s="23"/>
    </row>
    <row r="1775" spans="11:15" ht="12.75">
      <c r="K1775" s="22"/>
      <c r="L1775" s="24"/>
      <c r="N1775" s="213"/>
      <c r="O1775" s="23"/>
    </row>
    <row r="1776" spans="11:15" ht="12.75">
      <c r="K1776" s="22"/>
      <c r="L1776" s="24"/>
      <c r="N1776" s="213"/>
      <c r="O1776" s="23"/>
    </row>
    <row r="1777" spans="11:15" ht="12.75">
      <c r="K1777" s="22"/>
      <c r="L1777" s="24"/>
      <c r="N1777" s="213"/>
      <c r="O1777" s="23"/>
    </row>
    <row r="1778" spans="11:15" ht="12.75">
      <c r="K1778" s="22"/>
      <c r="L1778" s="24"/>
      <c r="N1778" s="213"/>
      <c r="O1778" s="23"/>
    </row>
    <row r="1779" spans="11:15" ht="12.75">
      <c r="K1779" s="22"/>
      <c r="L1779" s="24"/>
      <c r="N1779" s="213"/>
      <c r="O1779" s="23"/>
    </row>
    <row r="1780" spans="11:15" ht="12.75">
      <c r="K1780" s="22"/>
      <c r="L1780" s="24"/>
      <c r="N1780" s="213"/>
      <c r="O1780" s="23"/>
    </row>
    <row r="1781" spans="11:15" ht="12.75">
      <c r="K1781" s="22"/>
      <c r="L1781" s="24"/>
      <c r="N1781" s="213"/>
      <c r="O1781" s="23"/>
    </row>
    <row r="1782" spans="11:15" ht="12.75">
      <c r="K1782" s="22"/>
      <c r="L1782" s="24"/>
      <c r="N1782" s="213"/>
      <c r="O1782" s="23"/>
    </row>
    <row r="1783" spans="11:15" ht="12.75">
      <c r="K1783" s="22"/>
      <c r="L1783" s="24"/>
      <c r="N1783" s="213"/>
      <c r="O1783" s="23"/>
    </row>
    <row r="1784" spans="11:15" ht="12.75">
      <c r="K1784" s="22"/>
      <c r="L1784" s="24"/>
      <c r="N1784" s="213"/>
      <c r="O1784" s="23"/>
    </row>
    <row r="1785" spans="11:15" ht="12.75">
      <c r="K1785" s="22"/>
      <c r="L1785" s="24"/>
      <c r="N1785" s="213"/>
      <c r="O1785" s="23"/>
    </row>
    <row r="1786" spans="11:15" ht="12.75">
      <c r="K1786" s="22"/>
      <c r="L1786" s="24"/>
      <c r="N1786" s="213"/>
      <c r="O1786" s="23"/>
    </row>
    <row r="1787" spans="11:15" ht="12.75">
      <c r="K1787" s="22"/>
      <c r="L1787" s="24"/>
      <c r="N1787" s="213"/>
      <c r="O1787" s="23"/>
    </row>
    <row r="1788" spans="11:15" ht="12.75">
      <c r="K1788" s="22"/>
      <c r="L1788" s="24"/>
      <c r="N1788" s="213"/>
      <c r="O1788" s="23"/>
    </row>
    <row r="1789" spans="11:15" ht="12.75">
      <c r="K1789" s="22"/>
      <c r="L1789" s="24"/>
      <c r="N1789" s="213"/>
      <c r="O1789" s="23"/>
    </row>
    <row r="1790" spans="11:15" ht="12.75">
      <c r="K1790" s="22"/>
      <c r="L1790" s="24"/>
      <c r="N1790" s="213"/>
      <c r="O1790" s="23"/>
    </row>
    <row r="1791" spans="11:15" ht="12.75">
      <c r="K1791" s="22"/>
      <c r="L1791" s="24"/>
      <c r="N1791" s="213"/>
      <c r="O1791" s="23"/>
    </row>
    <row r="1792" spans="11:15" ht="12.75">
      <c r="K1792" s="22"/>
      <c r="L1792" s="24"/>
      <c r="N1792" s="213"/>
      <c r="O1792" s="23"/>
    </row>
    <row r="1793" spans="11:15" ht="12.75">
      <c r="K1793" s="22"/>
      <c r="L1793" s="24"/>
      <c r="N1793" s="213"/>
      <c r="O1793" s="23"/>
    </row>
    <row r="1794" spans="11:15" ht="12.75">
      <c r="K1794" s="22"/>
      <c r="L1794" s="24"/>
      <c r="N1794" s="213"/>
      <c r="O1794" s="23"/>
    </row>
    <row r="1795" spans="11:15" ht="12.75">
      <c r="K1795" s="22"/>
      <c r="L1795" s="24"/>
      <c r="N1795" s="213"/>
      <c r="O1795" s="23"/>
    </row>
    <row r="1796" spans="11:15" ht="12.75">
      <c r="K1796" s="22"/>
      <c r="L1796" s="24"/>
      <c r="N1796" s="213"/>
      <c r="O1796" s="23"/>
    </row>
    <row r="1797" spans="11:15" ht="12.75">
      <c r="K1797" s="22"/>
      <c r="L1797" s="24"/>
      <c r="N1797" s="213"/>
      <c r="O1797" s="23"/>
    </row>
    <row r="1798" spans="11:15" ht="12.75">
      <c r="K1798" s="22"/>
      <c r="L1798" s="24"/>
      <c r="N1798" s="213"/>
      <c r="O1798" s="23"/>
    </row>
    <row r="1799" spans="11:15" ht="12.75">
      <c r="K1799" s="22"/>
      <c r="L1799" s="24"/>
      <c r="N1799" s="213"/>
      <c r="O1799" s="23"/>
    </row>
    <row r="1800" spans="11:15" ht="12.75">
      <c r="K1800" s="22"/>
      <c r="L1800" s="24"/>
      <c r="N1800" s="213"/>
      <c r="O1800" s="23"/>
    </row>
    <row r="1801" spans="11:15" ht="12.75">
      <c r="K1801" s="22"/>
      <c r="L1801" s="24"/>
      <c r="N1801" s="213"/>
      <c r="O1801" s="23"/>
    </row>
    <row r="1802" spans="11:15" ht="12.75">
      <c r="K1802" s="22"/>
      <c r="L1802" s="24"/>
      <c r="N1802" s="213"/>
      <c r="O1802" s="23"/>
    </row>
    <row r="1803" spans="11:15" ht="12.75">
      <c r="K1803" s="22"/>
      <c r="L1803" s="24"/>
      <c r="N1803" s="213"/>
      <c r="O1803" s="23"/>
    </row>
    <row r="1804" spans="11:15" ht="12.75">
      <c r="K1804" s="22"/>
      <c r="L1804" s="24"/>
      <c r="N1804" s="213"/>
      <c r="O1804" s="23"/>
    </row>
    <row r="1805" spans="11:15" ht="12.75">
      <c r="K1805" s="22"/>
      <c r="L1805" s="24"/>
      <c r="N1805" s="213"/>
      <c r="O1805" s="23"/>
    </row>
    <row r="1806" spans="11:15" ht="12.75">
      <c r="K1806" s="22"/>
      <c r="L1806" s="24"/>
      <c r="N1806" s="213"/>
      <c r="O1806" s="23"/>
    </row>
    <row r="1807" spans="11:15" ht="12.75">
      <c r="K1807" s="22"/>
      <c r="L1807" s="24"/>
      <c r="N1807" s="213"/>
      <c r="O1807" s="23"/>
    </row>
    <row r="1808" spans="11:15" ht="12.75">
      <c r="K1808" s="22"/>
      <c r="L1808" s="24"/>
      <c r="N1808" s="213"/>
      <c r="O1808" s="23"/>
    </row>
    <row r="1809" spans="11:15" ht="12.75">
      <c r="K1809" s="22"/>
      <c r="L1809" s="24"/>
      <c r="N1809" s="213"/>
      <c r="O1809" s="23"/>
    </row>
    <row r="1810" spans="11:15" ht="12.75">
      <c r="K1810" s="22"/>
      <c r="L1810" s="24"/>
      <c r="N1810" s="213"/>
      <c r="O1810" s="23"/>
    </row>
    <row r="1811" spans="11:15" ht="12.75">
      <c r="K1811" s="22"/>
      <c r="L1811" s="24"/>
      <c r="N1811" s="213"/>
      <c r="O1811" s="23"/>
    </row>
    <row r="1812" spans="11:15" ht="12.75">
      <c r="K1812" s="22"/>
      <c r="L1812" s="24"/>
      <c r="N1812" s="213"/>
      <c r="O1812" s="23"/>
    </row>
    <row r="1813" spans="11:15" ht="12.75">
      <c r="K1813" s="22"/>
      <c r="L1813" s="24"/>
      <c r="N1813" s="213"/>
      <c r="O1813" s="23"/>
    </row>
    <row r="1814" spans="11:15" ht="12.75">
      <c r="K1814" s="22"/>
      <c r="L1814" s="24"/>
      <c r="N1814" s="213"/>
      <c r="O1814" s="23"/>
    </row>
    <row r="1815" spans="11:15" ht="12.75">
      <c r="K1815" s="22"/>
      <c r="L1815" s="24"/>
      <c r="N1815" s="213"/>
      <c r="O1815" s="23"/>
    </row>
    <row r="1816" spans="11:15" ht="12.75">
      <c r="K1816" s="22"/>
      <c r="L1816" s="24"/>
      <c r="N1816" s="213"/>
      <c r="O1816" s="23"/>
    </row>
    <row r="1817" spans="11:15" ht="12.75">
      <c r="K1817" s="22"/>
      <c r="L1817" s="24"/>
      <c r="N1817" s="213"/>
      <c r="O1817" s="23"/>
    </row>
    <row r="1818" spans="11:15" ht="12.75">
      <c r="K1818" s="22"/>
      <c r="L1818" s="24"/>
      <c r="N1818" s="213"/>
      <c r="O1818" s="23"/>
    </row>
    <row r="1819" spans="11:15" ht="12.75">
      <c r="K1819" s="22"/>
      <c r="L1819" s="24"/>
      <c r="N1819" s="213"/>
      <c r="O1819" s="23"/>
    </row>
    <row r="1820" spans="11:15" ht="12.75">
      <c r="K1820" s="22"/>
      <c r="L1820" s="24"/>
      <c r="N1820" s="213"/>
      <c r="O1820" s="23"/>
    </row>
    <row r="1821" spans="11:15" ht="12.75">
      <c r="K1821" s="22"/>
      <c r="L1821" s="24"/>
      <c r="N1821" s="213"/>
      <c r="O1821" s="23"/>
    </row>
    <row r="1822" spans="11:15" ht="12.75">
      <c r="K1822" s="22"/>
      <c r="L1822" s="24"/>
      <c r="N1822" s="213"/>
      <c r="O1822" s="23"/>
    </row>
    <row r="1823" spans="11:15" ht="12.75">
      <c r="K1823" s="22"/>
      <c r="L1823" s="24"/>
      <c r="N1823" s="213"/>
      <c r="O1823" s="23"/>
    </row>
    <row r="1824" spans="11:15" ht="12.75">
      <c r="K1824" s="22"/>
      <c r="L1824" s="24"/>
      <c r="N1824" s="213"/>
      <c r="O1824" s="23"/>
    </row>
    <row r="1825" spans="11:15" ht="12.75">
      <c r="K1825" s="22"/>
      <c r="L1825" s="24"/>
      <c r="N1825" s="213"/>
      <c r="O1825" s="23"/>
    </row>
    <row r="1826" spans="11:15" ht="12.75">
      <c r="K1826" s="22"/>
      <c r="L1826" s="24"/>
      <c r="N1826" s="213"/>
      <c r="O1826" s="23"/>
    </row>
    <row r="1827" spans="11:15" ht="12.75">
      <c r="K1827" s="22"/>
      <c r="L1827" s="24"/>
      <c r="N1827" s="213"/>
      <c r="O1827" s="23"/>
    </row>
    <row r="1828" spans="11:15" ht="12.75">
      <c r="K1828" s="22"/>
      <c r="L1828" s="24"/>
      <c r="N1828" s="213"/>
      <c r="O1828" s="23"/>
    </row>
    <row r="1829" spans="11:15" ht="12.75">
      <c r="K1829" s="22"/>
      <c r="L1829" s="24"/>
      <c r="N1829" s="213"/>
      <c r="O1829" s="23"/>
    </row>
    <row r="1830" spans="11:15" ht="12.75">
      <c r="K1830" s="22"/>
      <c r="L1830" s="24"/>
      <c r="N1830" s="213"/>
      <c r="O1830" s="23"/>
    </row>
    <row r="1831" spans="11:15" ht="12.75">
      <c r="K1831" s="22"/>
      <c r="L1831" s="24"/>
      <c r="N1831" s="213"/>
      <c r="O1831" s="23"/>
    </row>
    <row r="1832" spans="11:15" ht="12.75">
      <c r="K1832" s="22"/>
      <c r="L1832" s="24"/>
      <c r="N1832" s="213"/>
      <c r="O1832" s="23"/>
    </row>
    <row r="1833" spans="11:15" ht="12.75">
      <c r="K1833" s="22"/>
      <c r="L1833" s="24"/>
      <c r="N1833" s="213"/>
      <c r="O1833" s="23"/>
    </row>
    <row r="1834" spans="11:15" ht="12.75">
      <c r="K1834" s="22"/>
      <c r="L1834" s="24"/>
      <c r="N1834" s="213"/>
      <c r="O1834" s="23"/>
    </row>
    <row r="1835" spans="11:15" ht="12.75">
      <c r="K1835" s="22"/>
      <c r="L1835" s="24"/>
      <c r="N1835" s="213"/>
      <c r="O1835" s="23"/>
    </row>
    <row r="1836" spans="11:15" ht="12.75">
      <c r="K1836" s="22"/>
      <c r="L1836" s="24"/>
      <c r="N1836" s="213"/>
      <c r="O1836" s="23"/>
    </row>
    <row r="1837" spans="11:15" ht="12.75">
      <c r="K1837" s="22"/>
      <c r="L1837" s="24"/>
      <c r="N1837" s="213"/>
      <c r="O1837" s="23"/>
    </row>
    <row r="1838" spans="11:15" ht="12.75">
      <c r="K1838" s="22"/>
      <c r="L1838" s="24"/>
      <c r="N1838" s="213"/>
      <c r="O1838" s="23"/>
    </row>
    <row r="1839" spans="11:15" ht="12.75">
      <c r="K1839" s="22"/>
      <c r="L1839" s="24"/>
      <c r="N1839" s="213"/>
      <c r="O1839" s="23"/>
    </row>
    <row r="1840" spans="11:15" ht="12.75">
      <c r="K1840" s="22"/>
      <c r="L1840" s="24"/>
      <c r="N1840" s="213"/>
      <c r="O1840" s="23"/>
    </row>
    <row r="1841" spans="11:15" ht="12.75">
      <c r="K1841" s="22"/>
      <c r="L1841" s="24"/>
      <c r="N1841" s="213"/>
      <c r="O1841" s="23"/>
    </row>
    <row r="1842" spans="11:15" ht="12.75">
      <c r="K1842" s="22"/>
      <c r="L1842" s="24"/>
      <c r="N1842" s="213"/>
      <c r="O1842" s="23"/>
    </row>
    <row r="1843" spans="11:15" ht="12.75">
      <c r="K1843" s="22"/>
      <c r="L1843" s="24"/>
      <c r="N1843" s="213"/>
      <c r="O1843" s="23"/>
    </row>
    <row r="1844" spans="11:15" ht="12.75">
      <c r="K1844" s="22"/>
      <c r="L1844" s="24"/>
      <c r="N1844" s="213"/>
      <c r="O1844" s="23"/>
    </row>
    <row r="1845" spans="11:15" ht="12.75">
      <c r="K1845" s="22"/>
      <c r="L1845" s="24"/>
      <c r="N1845" s="213"/>
      <c r="O1845" s="23"/>
    </row>
    <row r="1846" spans="11:15" ht="12.75">
      <c r="K1846" s="22"/>
      <c r="L1846" s="24"/>
      <c r="N1846" s="213"/>
      <c r="O1846" s="23"/>
    </row>
    <row r="1847" spans="11:15" ht="12.75">
      <c r="K1847" s="22"/>
      <c r="L1847" s="24"/>
      <c r="N1847" s="213"/>
      <c r="O1847" s="23"/>
    </row>
    <row r="1848" spans="11:15" ht="12.75">
      <c r="K1848" s="22"/>
      <c r="L1848" s="24"/>
      <c r="N1848" s="213"/>
      <c r="O1848" s="23"/>
    </row>
    <row r="1849" spans="11:15" ht="12.75">
      <c r="K1849" s="22"/>
      <c r="L1849" s="24"/>
      <c r="N1849" s="213"/>
      <c r="O1849" s="23"/>
    </row>
    <row r="1850" spans="11:15" ht="12.75">
      <c r="K1850" s="22"/>
      <c r="L1850" s="24"/>
      <c r="N1850" s="213"/>
      <c r="O1850" s="23"/>
    </row>
    <row r="1851" spans="11:15" ht="12.75">
      <c r="K1851" s="22"/>
      <c r="L1851" s="24"/>
      <c r="N1851" s="213"/>
      <c r="O1851" s="23"/>
    </row>
    <row r="1852" spans="11:15" ht="12.75">
      <c r="K1852" s="22"/>
      <c r="L1852" s="24"/>
      <c r="N1852" s="213"/>
      <c r="O1852" s="23"/>
    </row>
    <row r="1853" spans="11:15" ht="12.75">
      <c r="K1853" s="22"/>
      <c r="L1853" s="24"/>
      <c r="N1853" s="213"/>
      <c r="O1853" s="23"/>
    </row>
    <row r="1854" spans="11:15" ht="12.75">
      <c r="K1854" s="22"/>
      <c r="L1854" s="24"/>
      <c r="N1854" s="213"/>
      <c r="O1854" s="23"/>
    </row>
    <row r="1855" spans="11:15" ht="12.75">
      <c r="K1855" s="22"/>
      <c r="L1855" s="24"/>
      <c r="N1855" s="213"/>
      <c r="O1855" s="23"/>
    </row>
    <row r="1856" spans="11:15" ht="12.75">
      <c r="K1856" s="22"/>
      <c r="L1856" s="24"/>
      <c r="N1856" s="213"/>
      <c r="O1856" s="23"/>
    </row>
    <row r="1857" spans="11:15" ht="12.75">
      <c r="K1857" s="22"/>
      <c r="L1857" s="24"/>
      <c r="N1857" s="213"/>
      <c r="O1857" s="23"/>
    </row>
    <row r="1858" spans="11:15" ht="12.75">
      <c r="K1858" s="22"/>
      <c r="L1858" s="24"/>
      <c r="N1858" s="213"/>
      <c r="O1858" s="23"/>
    </row>
    <row r="1859" spans="11:15" ht="12.75">
      <c r="K1859" s="22"/>
      <c r="L1859" s="24"/>
      <c r="N1859" s="213"/>
      <c r="O1859" s="23"/>
    </row>
    <row r="1860" spans="11:15" ht="12.75">
      <c r="K1860" s="22"/>
      <c r="L1860" s="24"/>
      <c r="N1860" s="213"/>
      <c r="O1860" s="23"/>
    </row>
    <row r="1861" spans="11:15" ht="12.75">
      <c r="K1861" s="22"/>
      <c r="L1861" s="24"/>
      <c r="N1861" s="213"/>
      <c r="O1861" s="23"/>
    </row>
    <row r="1862" spans="11:15" ht="12.75">
      <c r="K1862" s="22"/>
      <c r="L1862" s="24"/>
      <c r="N1862" s="213"/>
      <c r="O1862" s="23"/>
    </row>
    <row r="1863" spans="11:15" ht="12.75">
      <c r="K1863" s="22"/>
      <c r="L1863" s="24"/>
      <c r="N1863" s="213"/>
      <c r="O1863" s="23"/>
    </row>
    <row r="1864" spans="11:15" ht="12.75">
      <c r="K1864" s="22"/>
      <c r="L1864" s="24"/>
      <c r="N1864" s="213"/>
      <c r="O1864" s="23"/>
    </row>
    <row r="1865" spans="11:15" ht="12.75">
      <c r="K1865" s="22"/>
      <c r="L1865" s="24"/>
      <c r="N1865" s="213"/>
      <c r="O1865" s="23"/>
    </row>
    <row r="1866" spans="11:15" ht="12.75">
      <c r="K1866" s="22"/>
      <c r="L1866" s="24"/>
      <c r="N1866" s="213"/>
      <c r="O1866" s="23"/>
    </row>
    <row r="1867" spans="11:15" ht="12.75">
      <c r="K1867" s="22"/>
      <c r="L1867" s="24"/>
      <c r="N1867" s="213"/>
      <c r="O1867" s="23"/>
    </row>
    <row r="1868" spans="11:15" ht="12.75">
      <c r="K1868" s="22"/>
      <c r="L1868" s="24"/>
      <c r="N1868" s="213"/>
      <c r="O1868" s="23"/>
    </row>
    <row r="1869" spans="11:15" ht="12.75">
      <c r="K1869" s="22"/>
      <c r="L1869" s="24"/>
      <c r="N1869" s="213"/>
      <c r="O1869" s="23"/>
    </row>
    <row r="1870" spans="11:15" ht="12.75">
      <c r="K1870" s="22"/>
      <c r="L1870" s="24"/>
      <c r="N1870" s="213"/>
      <c r="O1870" s="23"/>
    </row>
    <row r="1871" spans="11:15" ht="12.75">
      <c r="K1871" s="22"/>
      <c r="L1871" s="24"/>
      <c r="N1871" s="213"/>
      <c r="O1871" s="23"/>
    </row>
    <row r="1872" spans="11:15" ht="12.75">
      <c r="K1872" s="22"/>
      <c r="L1872" s="24"/>
      <c r="N1872" s="213"/>
      <c r="O1872" s="23"/>
    </row>
    <row r="1873" spans="11:15" ht="12.75">
      <c r="K1873" s="22"/>
      <c r="L1873" s="24"/>
      <c r="N1873" s="213"/>
      <c r="O1873" s="23"/>
    </row>
    <row r="1874" spans="11:15" ht="12.75">
      <c r="K1874" s="22"/>
      <c r="L1874" s="24"/>
      <c r="N1874" s="213"/>
      <c r="O1874" s="23"/>
    </row>
    <row r="1875" spans="11:15" ht="12.75">
      <c r="K1875" s="22"/>
      <c r="L1875" s="24"/>
      <c r="N1875" s="213"/>
      <c r="O1875" s="23"/>
    </row>
    <row r="1876" spans="11:15" ht="12.75">
      <c r="K1876" s="22"/>
      <c r="L1876" s="24"/>
      <c r="N1876" s="213"/>
      <c r="O1876" s="23"/>
    </row>
    <row r="1877" spans="11:15" ht="12.75">
      <c r="K1877" s="22"/>
      <c r="L1877" s="24"/>
      <c r="N1877" s="213"/>
      <c r="O1877" s="23"/>
    </row>
    <row r="1878" spans="11:15" ht="12.75">
      <c r="K1878" s="22"/>
      <c r="L1878" s="24"/>
      <c r="N1878" s="213"/>
      <c r="O1878" s="23"/>
    </row>
    <row r="1879" spans="11:15" ht="12.75">
      <c r="K1879" s="22"/>
      <c r="L1879" s="24"/>
      <c r="N1879" s="213"/>
      <c r="O1879" s="23"/>
    </row>
    <row r="1880" spans="11:15" ht="12.75">
      <c r="K1880" s="22"/>
      <c r="L1880" s="24"/>
      <c r="N1880" s="213"/>
      <c r="O1880" s="23"/>
    </row>
    <row r="1881" spans="11:15" ht="12.75">
      <c r="K1881" s="22"/>
      <c r="L1881" s="24"/>
      <c r="N1881" s="213"/>
      <c r="O1881" s="23"/>
    </row>
    <row r="1882" spans="11:15" ht="12.75">
      <c r="K1882" s="22"/>
      <c r="L1882" s="24"/>
      <c r="N1882" s="213"/>
      <c r="O1882" s="23"/>
    </row>
    <row r="1883" spans="11:15" ht="12.75">
      <c r="K1883" s="22"/>
      <c r="L1883" s="24"/>
      <c r="N1883" s="213"/>
      <c r="O1883" s="23"/>
    </row>
    <row r="1884" spans="11:15" ht="12.75">
      <c r="K1884" s="22"/>
      <c r="L1884" s="24"/>
      <c r="N1884" s="213"/>
      <c r="O1884" s="23"/>
    </row>
    <row r="1885" spans="11:15" ht="12.75">
      <c r="K1885" s="22"/>
      <c r="L1885" s="24"/>
      <c r="N1885" s="213"/>
      <c r="O1885" s="23"/>
    </row>
    <row r="1886" spans="11:15" ht="12.75">
      <c r="K1886" s="22"/>
      <c r="L1886" s="24"/>
      <c r="N1886" s="213"/>
      <c r="O1886" s="23"/>
    </row>
    <row r="1887" spans="11:15" ht="12.75">
      <c r="K1887" s="22"/>
      <c r="L1887" s="24"/>
      <c r="N1887" s="213"/>
      <c r="O1887" s="23"/>
    </row>
    <row r="1888" spans="11:15" ht="12.75">
      <c r="K1888" s="22"/>
      <c r="L1888" s="24"/>
      <c r="N1888" s="213"/>
      <c r="O1888" s="23"/>
    </row>
    <row r="1889" spans="11:15" ht="12.75">
      <c r="K1889" s="22"/>
      <c r="L1889" s="24"/>
      <c r="N1889" s="213"/>
      <c r="O1889" s="23"/>
    </row>
    <row r="1890" spans="11:15" ht="12.75">
      <c r="K1890" s="22"/>
      <c r="L1890" s="24"/>
      <c r="N1890" s="213"/>
      <c r="O1890" s="23"/>
    </row>
    <row r="1891" spans="11:15" ht="12.75">
      <c r="K1891" s="22"/>
      <c r="L1891" s="24"/>
      <c r="N1891" s="213"/>
      <c r="O1891" s="23"/>
    </row>
    <row r="1892" spans="11:15" ht="12.75">
      <c r="K1892" s="22"/>
      <c r="L1892" s="24"/>
      <c r="N1892" s="213"/>
      <c r="O1892" s="23"/>
    </row>
    <row r="1893" spans="11:15" ht="12.75">
      <c r="K1893" s="22"/>
      <c r="L1893" s="24"/>
      <c r="N1893" s="213"/>
      <c r="O1893" s="23"/>
    </row>
    <row r="1894" spans="11:15" ht="12.75">
      <c r="K1894" s="22"/>
      <c r="L1894" s="24"/>
      <c r="N1894" s="213"/>
      <c r="O1894" s="23"/>
    </row>
    <row r="1895" spans="11:15" ht="12.75">
      <c r="K1895" s="22"/>
      <c r="L1895" s="24"/>
      <c r="N1895" s="213"/>
      <c r="O1895" s="23"/>
    </row>
    <row r="1896" spans="11:15" ht="12.75">
      <c r="K1896" s="22"/>
      <c r="L1896" s="24"/>
      <c r="N1896" s="213"/>
      <c r="O1896" s="23"/>
    </row>
    <row r="1897" spans="11:15" ht="12.75">
      <c r="K1897" s="22"/>
      <c r="L1897" s="24"/>
      <c r="N1897" s="213"/>
      <c r="O1897" s="23"/>
    </row>
    <row r="1898" spans="11:15" ht="12.75">
      <c r="K1898" s="22"/>
      <c r="L1898" s="24"/>
      <c r="N1898" s="213"/>
      <c r="O1898" s="23"/>
    </row>
    <row r="1899" spans="11:15" ht="12.75">
      <c r="K1899" s="22"/>
      <c r="L1899" s="24"/>
      <c r="N1899" s="213"/>
      <c r="O1899" s="23"/>
    </row>
    <row r="1900" spans="11:15" ht="12.75">
      <c r="K1900" s="22"/>
      <c r="L1900" s="24"/>
      <c r="N1900" s="213"/>
      <c r="O1900" s="23"/>
    </row>
    <row r="1901" spans="11:15" ht="12.75">
      <c r="K1901" s="22"/>
      <c r="L1901" s="24"/>
      <c r="N1901" s="213"/>
      <c r="O1901" s="23"/>
    </row>
    <row r="1902" spans="11:15" ht="12.75">
      <c r="K1902" s="22"/>
      <c r="L1902" s="24"/>
      <c r="N1902" s="213"/>
      <c r="O1902" s="23"/>
    </row>
    <row r="1903" spans="11:15" ht="12.75">
      <c r="K1903" s="22"/>
      <c r="L1903" s="24"/>
      <c r="N1903" s="213"/>
      <c r="O1903" s="23"/>
    </row>
    <row r="1904" spans="11:15" ht="12.75">
      <c r="K1904" s="22"/>
      <c r="L1904" s="24"/>
      <c r="N1904" s="213"/>
      <c r="O1904" s="23"/>
    </row>
    <row r="1905" spans="11:15" ht="12.75">
      <c r="K1905" s="22"/>
      <c r="L1905" s="24"/>
      <c r="N1905" s="213"/>
      <c r="O1905" s="23"/>
    </row>
    <row r="1906" spans="11:15" ht="12.75">
      <c r="K1906" s="22"/>
      <c r="L1906" s="24"/>
      <c r="N1906" s="213"/>
      <c r="O1906" s="23"/>
    </row>
    <row r="1907" spans="11:15" ht="12.75">
      <c r="K1907" s="22"/>
      <c r="L1907" s="24"/>
      <c r="N1907" s="213"/>
      <c r="O1907" s="23"/>
    </row>
    <row r="1908" spans="11:15" ht="12.75">
      <c r="K1908" s="22"/>
      <c r="L1908" s="24"/>
      <c r="N1908" s="213"/>
      <c r="O1908" s="23"/>
    </row>
    <row r="1909" spans="11:15" ht="12.75">
      <c r="K1909" s="22"/>
      <c r="L1909" s="24"/>
      <c r="N1909" s="213"/>
      <c r="O1909" s="23"/>
    </row>
    <row r="1910" spans="11:15" ht="12.75">
      <c r="K1910" s="22"/>
      <c r="L1910" s="24"/>
      <c r="N1910" s="213"/>
      <c r="O1910" s="23"/>
    </row>
    <row r="1911" spans="11:15" ht="12.75">
      <c r="K1911" s="22"/>
      <c r="L1911" s="24"/>
      <c r="N1911" s="213"/>
      <c r="O1911" s="23"/>
    </row>
    <row r="1912" spans="11:15" ht="12.75">
      <c r="K1912" s="22"/>
      <c r="L1912" s="24"/>
      <c r="N1912" s="213"/>
      <c r="O1912" s="23"/>
    </row>
    <row r="1913" spans="11:15" ht="12.75">
      <c r="K1913" s="22"/>
      <c r="L1913" s="24"/>
      <c r="N1913" s="213"/>
      <c r="O1913" s="23"/>
    </row>
    <row r="1914" spans="11:15" ht="12.75">
      <c r="K1914" s="22"/>
      <c r="L1914" s="24"/>
      <c r="N1914" s="213"/>
      <c r="O1914" s="23"/>
    </row>
    <row r="1915" spans="11:15" ht="12.75">
      <c r="K1915" s="22"/>
      <c r="L1915" s="24"/>
      <c r="N1915" s="213"/>
      <c r="O1915" s="23"/>
    </row>
    <row r="1916" spans="11:15" ht="12.75">
      <c r="K1916" s="22"/>
      <c r="L1916" s="24"/>
      <c r="N1916" s="213"/>
      <c r="O1916" s="23"/>
    </row>
    <row r="1917" spans="11:15" ht="12.75">
      <c r="K1917" s="22"/>
      <c r="L1917" s="24"/>
      <c r="N1917" s="213"/>
      <c r="O1917" s="23"/>
    </row>
    <row r="1918" spans="11:15" ht="12.75">
      <c r="K1918" s="22"/>
      <c r="L1918" s="24"/>
      <c r="N1918" s="213"/>
      <c r="O1918" s="23"/>
    </row>
    <row r="1919" spans="11:15" ht="12.75">
      <c r="K1919" s="22"/>
      <c r="L1919" s="24"/>
      <c r="N1919" s="213"/>
      <c r="O1919" s="23"/>
    </row>
    <row r="1920" spans="11:15" ht="12.75">
      <c r="K1920" s="22"/>
      <c r="L1920" s="24"/>
      <c r="N1920" s="213"/>
      <c r="O1920" s="23"/>
    </row>
    <row r="1921" spans="11:15" ht="12.75">
      <c r="K1921" s="22"/>
      <c r="L1921" s="24"/>
      <c r="N1921" s="213"/>
      <c r="O1921" s="23"/>
    </row>
    <row r="1922" spans="11:15" ht="12.75">
      <c r="K1922" s="22"/>
      <c r="L1922" s="24"/>
      <c r="N1922" s="213"/>
      <c r="O1922" s="23"/>
    </row>
    <row r="1923" spans="11:15" ht="12.75">
      <c r="K1923" s="22"/>
      <c r="L1923" s="24"/>
      <c r="N1923" s="213"/>
      <c r="O1923" s="23"/>
    </row>
    <row r="1924" spans="11:15" ht="12.75">
      <c r="K1924" s="22"/>
      <c r="L1924" s="24"/>
      <c r="N1924" s="213"/>
      <c r="O1924" s="23"/>
    </row>
    <row r="1925" spans="11:15" ht="12.75">
      <c r="K1925" s="22"/>
      <c r="L1925" s="24"/>
      <c r="N1925" s="213"/>
      <c r="O1925" s="23"/>
    </row>
    <row r="1926" spans="11:15" ht="12.75">
      <c r="K1926" s="22"/>
      <c r="L1926" s="24"/>
      <c r="N1926" s="213"/>
      <c r="O1926" s="23"/>
    </row>
    <row r="1927" spans="11:15" ht="12.75">
      <c r="K1927" s="22"/>
      <c r="L1927" s="24"/>
      <c r="N1927" s="213"/>
      <c r="O1927" s="23"/>
    </row>
    <row r="1928" spans="11:15" ht="12.75">
      <c r="K1928" s="22"/>
      <c r="L1928" s="24"/>
      <c r="N1928" s="213"/>
      <c r="O1928" s="23"/>
    </row>
    <row r="1929" spans="11:15" ht="12.75">
      <c r="K1929" s="22"/>
      <c r="L1929" s="24"/>
      <c r="N1929" s="213"/>
      <c r="O1929" s="23"/>
    </row>
    <row r="1930" spans="11:15" ht="12.75">
      <c r="K1930" s="22"/>
      <c r="L1930" s="24"/>
      <c r="N1930" s="213"/>
      <c r="O1930" s="23"/>
    </row>
    <row r="1931" spans="11:15" ht="12.75">
      <c r="K1931" s="22"/>
      <c r="L1931" s="24"/>
      <c r="N1931" s="213"/>
      <c r="O1931" s="23"/>
    </row>
    <row r="1932" spans="11:15" ht="12.75">
      <c r="K1932" s="22"/>
      <c r="L1932" s="24"/>
      <c r="N1932" s="213"/>
      <c r="O1932" s="23"/>
    </row>
    <row r="1933" spans="11:15" ht="12.75">
      <c r="K1933" s="22"/>
      <c r="L1933" s="24"/>
      <c r="N1933" s="213"/>
      <c r="O1933" s="23"/>
    </row>
    <row r="1934" spans="11:15" ht="12.75">
      <c r="K1934" s="22"/>
      <c r="L1934" s="24"/>
      <c r="N1934" s="213"/>
      <c r="O1934" s="23"/>
    </row>
    <row r="1935" spans="11:15" ht="12.75">
      <c r="K1935" s="22"/>
      <c r="L1935" s="24"/>
      <c r="N1935" s="213"/>
      <c r="O1935" s="23"/>
    </row>
    <row r="1936" spans="11:15" ht="12.75">
      <c r="K1936" s="22"/>
      <c r="L1936" s="24"/>
      <c r="N1936" s="213"/>
      <c r="O1936" s="23"/>
    </row>
    <row r="1937" spans="11:15" ht="12.75">
      <c r="K1937" s="22"/>
      <c r="L1937" s="24"/>
      <c r="N1937" s="213"/>
      <c r="O1937" s="23"/>
    </row>
    <row r="1938" spans="11:15" ht="12.75">
      <c r="K1938" s="22"/>
      <c r="L1938" s="24"/>
      <c r="N1938" s="213"/>
      <c r="O1938" s="23"/>
    </row>
    <row r="1939" spans="11:15" ht="12.75">
      <c r="K1939" s="22"/>
      <c r="L1939" s="24"/>
      <c r="N1939" s="213"/>
      <c r="O1939" s="23"/>
    </row>
    <row r="1940" spans="11:15" ht="12.75">
      <c r="K1940" s="22"/>
      <c r="L1940" s="24"/>
      <c r="N1940" s="213"/>
      <c r="O1940" s="23"/>
    </row>
    <row r="1941" spans="11:15" ht="12.75">
      <c r="K1941" s="22"/>
      <c r="L1941" s="24"/>
      <c r="N1941" s="213"/>
      <c r="O1941" s="23"/>
    </row>
    <row r="1942" spans="11:15" ht="12.75">
      <c r="K1942" s="22"/>
      <c r="L1942" s="24"/>
      <c r="N1942" s="213"/>
      <c r="O1942" s="23"/>
    </row>
    <row r="1943" spans="11:15" ht="12.75">
      <c r="K1943" s="22"/>
      <c r="L1943" s="24"/>
      <c r="N1943" s="213"/>
      <c r="O1943" s="23"/>
    </row>
    <row r="1944" spans="11:15" ht="12.75">
      <c r="K1944" s="22"/>
      <c r="L1944" s="24"/>
      <c r="N1944" s="213"/>
      <c r="O1944" s="23"/>
    </row>
    <row r="1945" spans="11:15" ht="12.75">
      <c r="K1945" s="22"/>
      <c r="L1945" s="24"/>
      <c r="N1945" s="213"/>
      <c r="O1945" s="23"/>
    </row>
    <row r="1946" spans="11:15" ht="12.75">
      <c r="K1946" s="22"/>
      <c r="L1946" s="24"/>
      <c r="N1946" s="213"/>
      <c r="O1946" s="23"/>
    </row>
    <row r="1947" spans="11:15" ht="12.75">
      <c r="K1947" s="22"/>
      <c r="L1947" s="24"/>
      <c r="N1947" s="213"/>
      <c r="O1947" s="23"/>
    </row>
    <row r="1948" spans="11:15" ht="12.75">
      <c r="K1948" s="22"/>
      <c r="L1948" s="24"/>
      <c r="N1948" s="213"/>
      <c r="O1948" s="23"/>
    </row>
    <row r="1949" spans="11:15" ht="12.75">
      <c r="K1949" s="22"/>
      <c r="L1949" s="24"/>
      <c r="N1949" s="213"/>
      <c r="O1949" s="23"/>
    </row>
    <row r="1950" spans="11:15" ht="12.75">
      <c r="K1950" s="22"/>
      <c r="L1950" s="24"/>
      <c r="N1950" s="213"/>
      <c r="O1950" s="23"/>
    </row>
    <row r="1951" spans="11:15" ht="12.75">
      <c r="K1951" s="22"/>
      <c r="L1951" s="24"/>
      <c r="N1951" s="213"/>
      <c r="O1951" s="23"/>
    </row>
    <row r="1952" spans="11:15" ht="12.75">
      <c r="K1952" s="22"/>
      <c r="L1952" s="24"/>
      <c r="N1952" s="213"/>
      <c r="O1952" s="23"/>
    </row>
    <row r="1953" spans="11:15" ht="12.75">
      <c r="K1953" s="22"/>
      <c r="L1953" s="24"/>
      <c r="N1953" s="213"/>
      <c r="O1953" s="23"/>
    </row>
    <row r="1954" spans="11:15" ht="12.75">
      <c r="K1954" s="22"/>
      <c r="L1954" s="24"/>
      <c r="N1954" s="213"/>
      <c r="O1954" s="23"/>
    </row>
    <row r="1955" spans="11:15" ht="12.75">
      <c r="K1955" s="22"/>
      <c r="L1955" s="24"/>
      <c r="N1955" s="213"/>
      <c r="O1955" s="23"/>
    </row>
    <row r="1956" spans="11:15" ht="12.75">
      <c r="K1956" s="22"/>
      <c r="L1956" s="24"/>
      <c r="N1956" s="213"/>
      <c r="O1956" s="23"/>
    </row>
    <row r="1957" spans="11:15" ht="12.75">
      <c r="K1957" s="22"/>
      <c r="L1957" s="24"/>
      <c r="N1957" s="213"/>
      <c r="O1957" s="23"/>
    </row>
    <row r="1958" spans="11:15" ht="12.75">
      <c r="K1958" s="22"/>
      <c r="L1958" s="24"/>
      <c r="N1958" s="213"/>
      <c r="O1958" s="23"/>
    </row>
    <row r="1959" spans="11:15" ht="12.75">
      <c r="K1959" s="22"/>
      <c r="L1959" s="24"/>
      <c r="N1959" s="213"/>
      <c r="O1959" s="23"/>
    </row>
    <row r="1960" spans="11:15" ht="12.75">
      <c r="K1960" s="22"/>
      <c r="L1960" s="24"/>
      <c r="N1960" s="213"/>
      <c r="O1960" s="23"/>
    </row>
    <row r="1961" spans="11:15" ht="12.75">
      <c r="K1961" s="22"/>
      <c r="L1961" s="24"/>
      <c r="N1961" s="213"/>
      <c r="O1961" s="23"/>
    </row>
    <row r="1962" spans="11:15" ht="12.75">
      <c r="K1962" s="22"/>
      <c r="L1962" s="24"/>
      <c r="N1962" s="213"/>
      <c r="O1962" s="23"/>
    </row>
    <row r="1963" spans="11:15" ht="12.75">
      <c r="K1963" s="22"/>
      <c r="L1963" s="24"/>
      <c r="N1963" s="213"/>
      <c r="O1963" s="23"/>
    </row>
    <row r="1964" spans="11:15" ht="12.75">
      <c r="K1964" s="22"/>
      <c r="L1964" s="24"/>
      <c r="N1964" s="213"/>
      <c r="O1964" s="23"/>
    </row>
    <row r="1965" spans="11:15" ht="12.75">
      <c r="K1965" s="22"/>
      <c r="L1965" s="24"/>
      <c r="N1965" s="213"/>
      <c r="O1965" s="23"/>
    </row>
    <row r="1966" spans="11:15" ht="12.75">
      <c r="K1966" s="22"/>
      <c r="L1966" s="24"/>
      <c r="N1966" s="213"/>
      <c r="O1966" s="23"/>
    </row>
    <row r="1967" spans="11:15" ht="12.75">
      <c r="K1967" s="22"/>
      <c r="L1967" s="24"/>
      <c r="N1967" s="213"/>
      <c r="O1967" s="23"/>
    </row>
    <row r="1968" spans="11:15" ht="12.75">
      <c r="K1968" s="22"/>
      <c r="L1968" s="24"/>
      <c r="N1968" s="213"/>
      <c r="O1968" s="23"/>
    </row>
    <row r="1969" spans="11:15" ht="12.75">
      <c r="K1969" s="22"/>
      <c r="L1969" s="24"/>
      <c r="N1969" s="213"/>
      <c r="O1969" s="23"/>
    </row>
    <row r="1970" spans="11:15" ht="12.75">
      <c r="K1970" s="22"/>
      <c r="L1970" s="24"/>
      <c r="N1970" s="213"/>
      <c r="O1970" s="23"/>
    </row>
    <row r="1971" spans="11:15" ht="12.75">
      <c r="K1971" s="22"/>
      <c r="L1971" s="24"/>
      <c r="N1971" s="213"/>
      <c r="O1971" s="23"/>
    </row>
    <row r="1972" spans="11:15" ht="12.75">
      <c r="K1972" s="22"/>
      <c r="L1972" s="24"/>
      <c r="N1972" s="213"/>
      <c r="O1972" s="23"/>
    </row>
    <row r="1973" spans="11:15" ht="12.75">
      <c r="K1973" s="22"/>
      <c r="L1973" s="24"/>
      <c r="N1973" s="213"/>
      <c r="O1973" s="23"/>
    </row>
    <row r="1974" spans="11:15" ht="12.75">
      <c r="K1974" s="22"/>
      <c r="L1974" s="24"/>
      <c r="N1974" s="213"/>
      <c r="O1974" s="23"/>
    </row>
    <row r="1975" spans="11:15" ht="12.75">
      <c r="K1975" s="22"/>
      <c r="L1975" s="24"/>
      <c r="N1975" s="213"/>
      <c r="O1975" s="23"/>
    </row>
    <row r="1976" spans="11:15" ht="12.75">
      <c r="K1976" s="22"/>
      <c r="L1976" s="24"/>
      <c r="N1976" s="213"/>
      <c r="O1976" s="23"/>
    </row>
    <row r="1977" spans="11:15" ht="12.75">
      <c r="K1977" s="22"/>
      <c r="L1977" s="24"/>
      <c r="N1977" s="213"/>
      <c r="O1977" s="23"/>
    </row>
    <row r="1978" spans="11:15" ht="12.75">
      <c r="K1978" s="22"/>
      <c r="L1978" s="24"/>
      <c r="N1978" s="213"/>
      <c r="O1978" s="23"/>
    </row>
    <row r="1979" spans="11:15" ht="12.75">
      <c r="K1979" s="22"/>
      <c r="L1979" s="24"/>
      <c r="N1979" s="213"/>
      <c r="O1979" s="23"/>
    </row>
    <row r="1980" spans="11:15" ht="12.75">
      <c r="K1980" s="22"/>
      <c r="L1980" s="24"/>
      <c r="N1980" s="213"/>
      <c r="O1980" s="23"/>
    </row>
    <row r="1981" spans="11:15" ht="12.75">
      <c r="K1981" s="22"/>
      <c r="L1981" s="24"/>
      <c r="N1981" s="213"/>
      <c r="O1981" s="23"/>
    </row>
    <row r="1982" spans="11:15" ht="12.75">
      <c r="K1982" s="22"/>
      <c r="L1982" s="24"/>
      <c r="N1982" s="213"/>
      <c r="O1982" s="23"/>
    </row>
    <row r="1983" spans="11:15" ht="12.75">
      <c r="K1983" s="22"/>
      <c r="L1983" s="24"/>
      <c r="N1983" s="213"/>
      <c r="O1983" s="23"/>
    </row>
    <row r="1984" spans="11:15" ht="12.75">
      <c r="K1984" s="22"/>
      <c r="L1984" s="24"/>
      <c r="N1984" s="213"/>
      <c r="O1984" s="23"/>
    </row>
    <row r="1985" spans="11:15" ht="12.75">
      <c r="K1985" s="22"/>
      <c r="L1985" s="24"/>
      <c r="N1985" s="213"/>
      <c r="O1985" s="23"/>
    </row>
    <row r="1986" spans="11:15" ht="12.75">
      <c r="K1986" s="22"/>
      <c r="L1986" s="24"/>
      <c r="N1986" s="213"/>
      <c r="O1986" s="23"/>
    </row>
    <row r="1987" spans="11:15" ht="12.75">
      <c r="K1987" s="22"/>
      <c r="L1987" s="24"/>
      <c r="N1987" s="213"/>
      <c r="O1987" s="23"/>
    </row>
    <row r="1988" spans="11:15" ht="12.75">
      <c r="K1988" s="22"/>
      <c r="L1988" s="24"/>
      <c r="N1988" s="213"/>
      <c r="O1988" s="23"/>
    </row>
    <row r="1989" spans="11:15" ht="12.75">
      <c r="K1989" s="22"/>
      <c r="L1989" s="24"/>
      <c r="N1989" s="213"/>
      <c r="O1989" s="23"/>
    </row>
    <row r="1990" spans="11:15" ht="12.75">
      <c r="K1990" s="22"/>
      <c r="L1990" s="24"/>
      <c r="N1990" s="213"/>
      <c r="O1990" s="23"/>
    </row>
    <row r="1991" spans="11:15" ht="12.75">
      <c r="K1991" s="22"/>
      <c r="L1991" s="24"/>
      <c r="N1991" s="213"/>
      <c r="O1991" s="23"/>
    </row>
    <row r="1992" spans="11:15" ht="12.75">
      <c r="K1992" s="22"/>
      <c r="L1992" s="24"/>
      <c r="N1992" s="213"/>
      <c r="O1992" s="23"/>
    </row>
    <row r="1993" spans="11:15" ht="12.75">
      <c r="K1993" s="22"/>
      <c r="L1993" s="24"/>
      <c r="N1993" s="213"/>
      <c r="O1993" s="23"/>
    </row>
    <row r="1994" spans="11:15" ht="12.75">
      <c r="K1994" s="22"/>
      <c r="L1994" s="24"/>
      <c r="N1994" s="213"/>
      <c r="O1994" s="23"/>
    </row>
    <row r="1995" spans="11:15" ht="12.75">
      <c r="K1995" s="22"/>
      <c r="L1995" s="24"/>
      <c r="N1995" s="213"/>
      <c r="O1995" s="23"/>
    </row>
    <row r="1996" spans="11:15" ht="12.75">
      <c r="K1996" s="22"/>
      <c r="L1996" s="24"/>
      <c r="N1996" s="213"/>
      <c r="O1996" s="23"/>
    </row>
    <row r="1997" spans="11:15" ht="12.75">
      <c r="K1997" s="22"/>
      <c r="L1997" s="24"/>
      <c r="N1997" s="213"/>
      <c r="O1997" s="23"/>
    </row>
    <row r="1998" spans="11:15" ht="12.75">
      <c r="K1998" s="22"/>
      <c r="L1998" s="24"/>
      <c r="N1998" s="213"/>
      <c r="O1998" s="23"/>
    </row>
    <row r="1999" spans="11:15" ht="12.75">
      <c r="K1999" s="22"/>
      <c r="L1999" s="24"/>
      <c r="N1999" s="213"/>
      <c r="O1999" s="23"/>
    </row>
    <row r="2000" spans="11:15" ht="12.75">
      <c r="K2000" s="22"/>
      <c r="L2000" s="24"/>
      <c r="N2000" s="213"/>
      <c r="O2000" s="23"/>
    </row>
    <row r="2001" spans="11:15" ht="12.75">
      <c r="K2001" s="22"/>
      <c r="L2001" s="24"/>
      <c r="N2001" s="213"/>
      <c r="O2001" s="23"/>
    </row>
    <row r="2002" spans="11:15" ht="12.75">
      <c r="K2002" s="22"/>
      <c r="L2002" s="24"/>
      <c r="N2002" s="213"/>
      <c r="O2002" s="23"/>
    </row>
    <row r="2003" spans="11:15" ht="12.75">
      <c r="K2003" s="22"/>
      <c r="L2003" s="24"/>
      <c r="N2003" s="213"/>
      <c r="O2003" s="23"/>
    </row>
    <row r="2004" spans="11:15" ht="12.75">
      <c r="K2004" s="22"/>
      <c r="L2004" s="24"/>
      <c r="N2004" s="213"/>
      <c r="O2004" s="23"/>
    </row>
    <row r="2005" spans="11:15" ht="12.75">
      <c r="K2005" s="22"/>
      <c r="L2005" s="24"/>
      <c r="N2005" s="213"/>
      <c r="O2005" s="23"/>
    </row>
    <row r="2006" spans="11:15" ht="12.75">
      <c r="K2006" s="22"/>
      <c r="L2006" s="24"/>
      <c r="N2006" s="213"/>
      <c r="O2006" s="23"/>
    </row>
    <row r="2007" spans="11:15" ht="12.75">
      <c r="K2007" s="22"/>
      <c r="L2007" s="24"/>
      <c r="N2007" s="213"/>
      <c r="O2007" s="23"/>
    </row>
    <row r="2008" spans="11:15" ht="12.75">
      <c r="K2008" s="22"/>
      <c r="L2008" s="24"/>
      <c r="N2008" s="213"/>
      <c r="O2008" s="23"/>
    </row>
    <row r="2009" spans="11:15" ht="12.75">
      <c r="K2009" s="22"/>
      <c r="L2009" s="24"/>
      <c r="N2009" s="213"/>
      <c r="O2009" s="23"/>
    </row>
    <row r="2010" spans="11:15" ht="12.75">
      <c r="K2010" s="22"/>
      <c r="L2010" s="24"/>
      <c r="N2010" s="213"/>
      <c r="O2010" s="23"/>
    </row>
    <row r="2011" spans="11:15" ht="12.75">
      <c r="K2011" s="22"/>
      <c r="L2011" s="24"/>
      <c r="N2011" s="213"/>
      <c r="O2011" s="23"/>
    </row>
    <row r="2012" spans="11:15" ht="12.75">
      <c r="K2012" s="22"/>
      <c r="L2012" s="24"/>
      <c r="N2012" s="213"/>
      <c r="O2012" s="23"/>
    </row>
    <row r="2013" spans="11:15" ht="12.75">
      <c r="K2013" s="22"/>
      <c r="L2013" s="24"/>
      <c r="N2013" s="213"/>
      <c r="O2013" s="23"/>
    </row>
    <row r="2014" spans="11:15" ht="12.75">
      <c r="K2014" s="22"/>
      <c r="L2014" s="24"/>
      <c r="N2014" s="213"/>
      <c r="O2014" s="23"/>
    </row>
    <row r="2015" spans="11:15" ht="12.75">
      <c r="K2015" s="22"/>
      <c r="L2015" s="24"/>
      <c r="N2015" s="213"/>
      <c r="O2015" s="23"/>
    </row>
    <row r="2016" spans="11:15" ht="12.75">
      <c r="K2016" s="22"/>
      <c r="L2016" s="24"/>
      <c r="N2016" s="213"/>
      <c r="O2016" s="23"/>
    </row>
    <row r="2017" spans="11:15" ht="12.75">
      <c r="K2017" s="22"/>
      <c r="L2017" s="24"/>
      <c r="N2017" s="213"/>
      <c r="O2017" s="23"/>
    </row>
    <row r="2018" spans="11:15" ht="12.75">
      <c r="K2018" s="22"/>
      <c r="L2018" s="24"/>
      <c r="N2018" s="213"/>
      <c r="O2018" s="23"/>
    </row>
    <row r="2019" spans="11:15" ht="12.75">
      <c r="K2019" s="22"/>
      <c r="L2019" s="24"/>
      <c r="N2019" s="213"/>
      <c r="O2019" s="23"/>
    </row>
    <row r="2020" spans="11:15" ht="12.75">
      <c r="K2020" s="22"/>
      <c r="L2020" s="24"/>
      <c r="N2020" s="213"/>
      <c r="O2020" s="23"/>
    </row>
    <row r="2021" spans="11:15" ht="12.75">
      <c r="K2021" s="22"/>
      <c r="L2021" s="24"/>
      <c r="N2021" s="213"/>
      <c r="O2021" s="23"/>
    </row>
    <row r="2022" spans="11:15" ht="12.75">
      <c r="K2022" s="22"/>
      <c r="L2022" s="24"/>
      <c r="N2022" s="213"/>
      <c r="O2022" s="23"/>
    </row>
    <row r="2023" spans="11:15" ht="12.75">
      <c r="K2023" s="22"/>
      <c r="L2023" s="24"/>
      <c r="N2023" s="213"/>
      <c r="O2023" s="23"/>
    </row>
    <row r="2024" spans="11:15" ht="12.75">
      <c r="K2024" s="22"/>
      <c r="L2024" s="24"/>
      <c r="N2024" s="213"/>
      <c r="O2024" s="23"/>
    </row>
    <row r="2025" spans="11:15" ht="12.75">
      <c r="K2025" s="22"/>
      <c r="L2025" s="24"/>
      <c r="N2025" s="213"/>
      <c r="O2025" s="23"/>
    </row>
    <row r="2026" spans="11:15" ht="12.75">
      <c r="K2026" s="22"/>
      <c r="L2026" s="24"/>
      <c r="N2026" s="213"/>
      <c r="O2026" s="23"/>
    </row>
    <row r="2027" spans="11:15" ht="12.75">
      <c r="K2027" s="22"/>
      <c r="L2027" s="24"/>
      <c r="N2027" s="213"/>
      <c r="O2027" s="23"/>
    </row>
    <row r="2028" spans="11:15" ht="12.75">
      <c r="K2028" s="22"/>
      <c r="L2028" s="24"/>
      <c r="N2028" s="213"/>
      <c r="O2028" s="23"/>
    </row>
    <row r="2029" spans="11:15" ht="12.75">
      <c r="K2029" s="22"/>
      <c r="L2029" s="24"/>
      <c r="N2029" s="213"/>
      <c r="O2029" s="23"/>
    </row>
    <row r="2030" spans="11:15" ht="12.75">
      <c r="K2030" s="22"/>
      <c r="L2030" s="24"/>
      <c r="N2030" s="213"/>
      <c r="O2030" s="23"/>
    </row>
    <row r="2031" spans="11:15" ht="12.75">
      <c r="K2031" s="22"/>
      <c r="L2031" s="24"/>
      <c r="N2031" s="213"/>
      <c r="O2031" s="23"/>
    </row>
    <row r="2032" spans="11:15" ht="12.75">
      <c r="K2032" s="22"/>
      <c r="L2032" s="24"/>
      <c r="N2032" s="213"/>
      <c r="O2032" s="23"/>
    </row>
    <row r="2033" spans="11:15" ht="12.75">
      <c r="K2033" s="22"/>
      <c r="L2033" s="24"/>
      <c r="N2033" s="213"/>
      <c r="O2033" s="23"/>
    </row>
    <row r="2034" spans="11:15" ht="12.75">
      <c r="K2034" s="22"/>
      <c r="L2034" s="24"/>
      <c r="N2034" s="213"/>
      <c r="O2034" s="23"/>
    </row>
    <row r="2035" spans="11:15" ht="12.75">
      <c r="K2035" s="22"/>
      <c r="L2035" s="24"/>
      <c r="N2035" s="213"/>
      <c r="O2035" s="23"/>
    </row>
    <row r="2036" spans="11:15" ht="12.75">
      <c r="K2036" s="22"/>
      <c r="L2036" s="24"/>
      <c r="N2036" s="213"/>
      <c r="O2036" s="23"/>
    </row>
    <row r="2037" spans="11:15" ht="12.75">
      <c r="K2037" s="22"/>
      <c r="L2037" s="24"/>
      <c r="N2037" s="213"/>
      <c r="O2037" s="23"/>
    </row>
    <row r="2038" spans="11:15" ht="12.75">
      <c r="K2038" s="22"/>
      <c r="L2038" s="24"/>
      <c r="N2038" s="213"/>
      <c r="O2038" s="23"/>
    </row>
    <row r="2039" spans="11:15" ht="12.75">
      <c r="K2039" s="22"/>
      <c r="L2039" s="24"/>
      <c r="N2039" s="213"/>
      <c r="O2039" s="23"/>
    </row>
    <row r="2040" spans="11:15" ht="12.75">
      <c r="K2040" s="22"/>
      <c r="L2040" s="24"/>
      <c r="N2040" s="213"/>
      <c r="O2040" s="23"/>
    </row>
    <row r="2041" spans="11:15" ht="12.75">
      <c r="K2041" s="22"/>
      <c r="L2041" s="24"/>
      <c r="N2041" s="213"/>
      <c r="O2041" s="23"/>
    </row>
    <row r="2042" spans="11:15" ht="12.75">
      <c r="K2042" s="22"/>
      <c r="L2042" s="24"/>
      <c r="N2042" s="213"/>
      <c r="O2042" s="23"/>
    </row>
    <row r="2043" spans="11:15" ht="12.75">
      <c r="K2043" s="22"/>
      <c r="L2043" s="24"/>
      <c r="N2043" s="213"/>
      <c r="O2043" s="23"/>
    </row>
    <row r="2044" spans="11:15" ht="12.75">
      <c r="K2044" s="22"/>
      <c r="L2044" s="24"/>
      <c r="N2044" s="213"/>
      <c r="O2044" s="23"/>
    </row>
    <row r="2045" spans="11:15" ht="12.75">
      <c r="K2045" s="22"/>
      <c r="L2045" s="24"/>
      <c r="N2045" s="213"/>
      <c r="O2045" s="23"/>
    </row>
    <row r="2046" spans="11:15" ht="12.75">
      <c r="K2046" s="22"/>
      <c r="L2046" s="24"/>
      <c r="N2046" s="213"/>
      <c r="O2046" s="23"/>
    </row>
    <row r="2047" spans="11:15" ht="12.75">
      <c r="K2047" s="22"/>
      <c r="L2047" s="24"/>
      <c r="N2047" s="213"/>
      <c r="O2047" s="23"/>
    </row>
    <row r="2048" spans="11:15" ht="12.75">
      <c r="K2048" s="22"/>
      <c r="L2048" s="24"/>
      <c r="N2048" s="213"/>
      <c r="O2048" s="23"/>
    </row>
    <row r="2049" spans="11:15" ht="12.75">
      <c r="K2049" s="22"/>
      <c r="L2049" s="24"/>
      <c r="N2049" s="213"/>
      <c r="O2049" s="23"/>
    </row>
    <row r="2050" spans="11:15" ht="12.75">
      <c r="K2050" s="22"/>
      <c r="L2050" s="24"/>
      <c r="N2050" s="213"/>
      <c r="O2050" s="23"/>
    </row>
    <row r="2051" spans="11:15" ht="12.75">
      <c r="K2051" s="22"/>
      <c r="L2051" s="24"/>
      <c r="N2051" s="213"/>
      <c r="O2051" s="23"/>
    </row>
    <row r="2052" spans="11:15" ht="12.75">
      <c r="K2052" s="22"/>
      <c r="L2052" s="24"/>
      <c r="N2052" s="213"/>
      <c r="O2052" s="23"/>
    </row>
    <row r="2053" spans="11:15" ht="12.75">
      <c r="K2053" s="22"/>
      <c r="L2053" s="24"/>
      <c r="N2053" s="213"/>
      <c r="O2053" s="23"/>
    </row>
    <row r="2054" spans="11:15" ht="12.75">
      <c r="K2054" s="22"/>
      <c r="L2054" s="24"/>
      <c r="N2054" s="213"/>
      <c r="O2054" s="23"/>
    </row>
    <row r="2055" spans="11:15" ht="12.75">
      <c r="K2055" s="22"/>
      <c r="L2055" s="24"/>
      <c r="N2055" s="213"/>
      <c r="O2055" s="23"/>
    </row>
    <row r="2056" spans="11:15" ht="12.75">
      <c r="K2056" s="22"/>
      <c r="L2056" s="24"/>
      <c r="N2056" s="213"/>
      <c r="O2056" s="23"/>
    </row>
    <row r="2057" spans="11:15" ht="12.75">
      <c r="K2057" s="22"/>
      <c r="L2057" s="24"/>
      <c r="N2057" s="213"/>
      <c r="O2057" s="23"/>
    </row>
    <row r="2058" spans="11:15" ht="12.75">
      <c r="K2058" s="22"/>
      <c r="L2058" s="24"/>
      <c r="N2058" s="213"/>
      <c r="O2058" s="23"/>
    </row>
    <row r="2059" spans="11:15" ht="12.75">
      <c r="K2059" s="22"/>
      <c r="L2059" s="24"/>
      <c r="N2059" s="213"/>
      <c r="O2059" s="23"/>
    </row>
    <row r="2060" spans="11:15" ht="12.75">
      <c r="K2060" s="22"/>
      <c r="L2060" s="24"/>
      <c r="N2060" s="213"/>
      <c r="O2060" s="23"/>
    </row>
    <row r="2061" spans="11:15" ht="12.75">
      <c r="K2061" s="22"/>
      <c r="L2061" s="24"/>
      <c r="N2061" s="213"/>
      <c r="O2061" s="23"/>
    </row>
    <row r="2062" spans="11:15" ht="12.75">
      <c r="K2062" s="22"/>
      <c r="L2062" s="24"/>
      <c r="N2062" s="213"/>
      <c r="O2062" s="23"/>
    </row>
    <row r="2063" spans="11:15" ht="12.75">
      <c r="K2063" s="22"/>
      <c r="L2063" s="24"/>
      <c r="N2063" s="213"/>
      <c r="O2063" s="23"/>
    </row>
    <row r="2064" spans="11:15" ht="12.75">
      <c r="K2064" s="22"/>
      <c r="L2064" s="24"/>
      <c r="N2064" s="213"/>
      <c r="O2064" s="23"/>
    </row>
    <row r="2065" spans="11:15" ht="12.75">
      <c r="K2065" s="22"/>
      <c r="L2065" s="24"/>
      <c r="N2065" s="213"/>
      <c r="O2065" s="23"/>
    </row>
    <row r="2066" spans="11:15" ht="12.75">
      <c r="K2066" s="22"/>
      <c r="L2066" s="24"/>
      <c r="N2066" s="213"/>
      <c r="O2066" s="23"/>
    </row>
    <row r="2067" spans="11:15" ht="12.75">
      <c r="K2067" s="22"/>
      <c r="L2067" s="24"/>
      <c r="N2067" s="213"/>
      <c r="O2067" s="23"/>
    </row>
    <row r="2068" spans="11:15" ht="12.75">
      <c r="K2068" s="22"/>
      <c r="L2068" s="24"/>
      <c r="N2068" s="213"/>
      <c r="O2068" s="23"/>
    </row>
    <row r="2069" spans="11:15" ht="12.75">
      <c r="K2069" s="22"/>
      <c r="L2069" s="24"/>
      <c r="N2069" s="213"/>
      <c r="O2069" s="23"/>
    </row>
    <row r="2070" spans="11:15" ht="12.75">
      <c r="K2070" s="22"/>
      <c r="L2070" s="24"/>
      <c r="N2070" s="213"/>
      <c r="O2070" s="23"/>
    </row>
    <row r="2071" spans="11:15" ht="12.75">
      <c r="K2071" s="22"/>
      <c r="L2071" s="24"/>
      <c r="N2071" s="213"/>
      <c r="O2071" s="23"/>
    </row>
    <row r="2072" spans="11:15" ht="12.75">
      <c r="K2072" s="22"/>
      <c r="L2072" s="24"/>
      <c r="N2072" s="213"/>
      <c r="O2072" s="23"/>
    </row>
    <row r="2073" spans="11:15" ht="12.75">
      <c r="K2073" s="22"/>
      <c r="L2073" s="24"/>
      <c r="N2073" s="213"/>
      <c r="O2073" s="23"/>
    </row>
    <row r="2074" spans="11:15" ht="12.75">
      <c r="K2074" s="22"/>
      <c r="L2074" s="24"/>
      <c r="N2074" s="213"/>
      <c r="O2074" s="23"/>
    </row>
    <row r="2075" spans="11:15" ht="12.75">
      <c r="K2075" s="22"/>
      <c r="L2075" s="24"/>
      <c r="N2075" s="213"/>
      <c r="O2075" s="23"/>
    </row>
    <row r="2076" spans="11:15" ht="12.75">
      <c r="K2076" s="22"/>
      <c r="L2076" s="24"/>
      <c r="N2076" s="213"/>
      <c r="O2076" s="23"/>
    </row>
    <row r="2077" spans="11:15" ht="12.75">
      <c r="K2077" s="22"/>
      <c r="L2077" s="24"/>
      <c r="N2077" s="213"/>
      <c r="O2077" s="23"/>
    </row>
    <row r="2078" spans="11:15" ht="12.75">
      <c r="K2078" s="22"/>
      <c r="L2078" s="24"/>
      <c r="N2078" s="213"/>
      <c r="O2078" s="23"/>
    </row>
    <row r="2079" spans="11:15" ht="12.75">
      <c r="K2079" s="22"/>
      <c r="L2079" s="24"/>
      <c r="N2079" s="213"/>
      <c r="O2079" s="23"/>
    </row>
    <row r="2080" spans="11:15" ht="12.75">
      <c r="K2080" s="22"/>
      <c r="L2080" s="24"/>
      <c r="N2080" s="213"/>
      <c r="O2080" s="23"/>
    </row>
    <row r="2081" spans="11:15" ht="12.75">
      <c r="K2081" s="22"/>
      <c r="L2081" s="24"/>
      <c r="N2081" s="213"/>
      <c r="O2081" s="23"/>
    </row>
    <row r="2082" spans="11:15" ht="12.75">
      <c r="K2082" s="22"/>
      <c r="L2082" s="24"/>
      <c r="N2082" s="213"/>
      <c r="O2082" s="23"/>
    </row>
    <row r="2083" spans="11:15" ht="12.75">
      <c r="K2083" s="22"/>
      <c r="L2083" s="24"/>
      <c r="N2083" s="213"/>
      <c r="O2083" s="23"/>
    </row>
    <row r="2084" spans="11:15" ht="12.75">
      <c r="K2084" s="22"/>
      <c r="L2084" s="24"/>
      <c r="N2084" s="213"/>
      <c r="O2084" s="23"/>
    </row>
    <row r="2085" spans="11:15" ht="12.75">
      <c r="K2085" s="22"/>
      <c r="L2085" s="24"/>
      <c r="N2085" s="213"/>
      <c r="O2085" s="23"/>
    </row>
    <row r="2086" spans="11:15" ht="12.75">
      <c r="K2086" s="22"/>
      <c r="L2086" s="24"/>
      <c r="N2086" s="213"/>
      <c r="O2086" s="23"/>
    </row>
    <row r="2087" spans="11:15" ht="12.75">
      <c r="K2087" s="22"/>
      <c r="L2087" s="24"/>
      <c r="N2087" s="213"/>
      <c r="O2087" s="23"/>
    </row>
    <row r="2088" spans="11:15" ht="12.75">
      <c r="K2088" s="22"/>
      <c r="L2088" s="24"/>
      <c r="N2088" s="213"/>
      <c r="O2088" s="23"/>
    </row>
    <row r="2089" spans="11:15" ht="12.75">
      <c r="K2089" s="22"/>
      <c r="L2089" s="24"/>
      <c r="N2089" s="213"/>
      <c r="O2089" s="23"/>
    </row>
    <row r="2090" spans="11:15" ht="12.75">
      <c r="K2090" s="22"/>
      <c r="L2090" s="24"/>
      <c r="N2090" s="213"/>
      <c r="O2090" s="23"/>
    </row>
    <row r="2091" spans="11:15" ht="12.75">
      <c r="K2091" s="22"/>
      <c r="L2091" s="24"/>
      <c r="N2091" s="213"/>
      <c r="O2091" s="23"/>
    </row>
    <row r="2092" spans="11:15" ht="12.75">
      <c r="K2092" s="22"/>
      <c r="L2092" s="24"/>
      <c r="N2092" s="213"/>
      <c r="O2092" s="23"/>
    </row>
    <row r="2093" spans="11:15" ht="12.75">
      <c r="K2093" s="22"/>
      <c r="L2093" s="24"/>
      <c r="N2093" s="213"/>
      <c r="O2093" s="23"/>
    </row>
    <row r="2094" spans="11:15" ht="12.75">
      <c r="K2094" s="22"/>
      <c r="L2094" s="24"/>
      <c r="N2094" s="213"/>
      <c r="O2094" s="23"/>
    </row>
    <row r="2095" spans="11:15" ht="12.75">
      <c r="K2095" s="22"/>
      <c r="L2095" s="24"/>
      <c r="N2095" s="213"/>
      <c r="O2095" s="23"/>
    </row>
    <row r="2096" spans="11:15" ht="12.75">
      <c r="K2096" s="22"/>
      <c r="L2096" s="24"/>
      <c r="N2096" s="213"/>
      <c r="O2096" s="23"/>
    </row>
    <row r="2097" spans="11:15" ht="12.75">
      <c r="K2097" s="22"/>
      <c r="L2097" s="24"/>
      <c r="N2097" s="213"/>
      <c r="O2097" s="23"/>
    </row>
    <row r="2098" spans="11:15" ht="12.75">
      <c r="K2098" s="22"/>
      <c r="L2098" s="24"/>
      <c r="N2098" s="213"/>
      <c r="O2098" s="23"/>
    </row>
    <row r="2099" spans="11:15" ht="12.75">
      <c r="K2099" s="22"/>
      <c r="L2099" s="24"/>
      <c r="N2099" s="213"/>
      <c r="O2099" s="23"/>
    </row>
    <row r="2100" spans="11:15" ht="12.75">
      <c r="K2100" s="22"/>
      <c r="L2100" s="24"/>
      <c r="N2100" s="213"/>
      <c r="O2100" s="23"/>
    </row>
    <row r="2101" spans="11:15" ht="12.75">
      <c r="K2101" s="22"/>
      <c r="L2101" s="24"/>
      <c r="N2101" s="213"/>
      <c r="O2101" s="23"/>
    </row>
    <row r="2102" spans="11:15" ht="12.75">
      <c r="K2102" s="22"/>
      <c r="L2102" s="24"/>
      <c r="N2102" s="213"/>
      <c r="O2102" s="23"/>
    </row>
    <row r="2103" spans="11:15" ht="12.75">
      <c r="K2103" s="22"/>
      <c r="L2103" s="24"/>
      <c r="N2103" s="213"/>
      <c r="O2103" s="23"/>
    </row>
    <row r="2104" spans="11:15" ht="12.75">
      <c r="K2104" s="22"/>
      <c r="L2104" s="24"/>
      <c r="N2104" s="213"/>
      <c r="O2104" s="23"/>
    </row>
    <row r="2105" spans="11:15" ht="12.75">
      <c r="K2105" s="22"/>
      <c r="L2105" s="24"/>
      <c r="N2105" s="213"/>
      <c r="O2105" s="23"/>
    </row>
    <row r="2106" spans="11:15" ht="12.75">
      <c r="K2106" s="22"/>
      <c r="L2106" s="24"/>
      <c r="N2106" s="213"/>
      <c r="O2106" s="23"/>
    </row>
    <row r="2107" spans="11:15" ht="12.75">
      <c r="K2107" s="22"/>
      <c r="L2107" s="24"/>
      <c r="N2107" s="213"/>
      <c r="O2107" s="23"/>
    </row>
    <row r="2108" spans="11:15" ht="12.75">
      <c r="K2108" s="22"/>
      <c r="L2108" s="24"/>
      <c r="N2108" s="213"/>
      <c r="O2108" s="23"/>
    </row>
    <row r="2109" spans="11:15" ht="12.75">
      <c r="K2109" s="22"/>
      <c r="L2109" s="24"/>
      <c r="N2109" s="213"/>
      <c r="O2109" s="23"/>
    </row>
    <row r="2110" spans="11:15" ht="12.75">
      <c r="K2110" s="22"/>
      <c r="L2110" s="24"/>
      <c r="N2110" s="213"/>
      <c r="O2110" s="23"/>
    </row>
    <row r="2111" spans="11:15" ht="12.75">
      <c r="K2111" s="22"/>
      <c r="L2111" s="24"/>
      <c r="N2111" s="213"/>
      <c r="O2111" s="23"/>
    </row>
    <row r="2112" spans="11:15" ht="12.75">
      <c r="K2112" s="22"/>
      <c r="L2112" s="24"/>
      <c r="N2112" s="213"/>
      <c r="O2112" s="23"/>
    </row>
    <row r="2113" spans="11:15" ht="12.75">
      <c r="K2113" s="22"/>
      <c r="L2113" s="24"/>
      <c r="N2113" s="213"/>
      <c r="O2113" s="23"/>
    </row>
    <row r="2114" spans="11:15" ht="12.75">
      <c r="K2114" s="22"/>
      <c r="L2114" s="24"/>
      <c r="N2114" s="213"/>
      <c r="O2114" s="23"/>
    </row>
    <row r="2115" spans="11:15" ht="12.75">
      <c r="K2115" s="22"/>
      <c r="L2115" s="24"/>
      <c r="N2115" s="213"/>
      <c r="O2115" s="23"/>
    </row>
    <row r="2116" spans="11:15" ht="12.75">
      <c r="K2116" s="22"/>
      <c r="L2116" s="24"/>
      <c r="N2116" s="213"/>
      <c r="O2116" s="23"/>
    </row>
    <row r="2117" spans="11:15" ht="12.75">
      <c r="K2117" s="22"/>
      <c r="L2117" s="24"/>
      <c r="N2117" s="213"/>
      <c r="O2117" s="23"/>
    </row>
    <row r="2118" spans="11:15" ht="12.75">
      <c r="K2118" s="22"/>
      <c r="L2118" s="24"/>
      <c r="N2118" s="213"/>
      <c r="O2118" s="23"/>
    </row>
    <row r="2119" spans="11:15" ht="12.75">
      <c r="K2119" s="22"/>
      <c r="L2119" s="24"/>
      <c r="N2119" s="213"/>
      <c r="O2119" s="23"/>
    </row>
    <row r="2120" spans="11:15" ht="12.75">
      <c r="K2120" s="22"/>
      <c r="L2120" s="24"/>
      <c r="N2120" s="213"/>
      <c r="O2120" s="23"/>
    </row>
    <row r="2121" spans="11:15" ht="12.75">
      <c r="K2121" s="22"/>
      <c r="L2121" s="24"/>
      <c r="N2121" s="213"/>
      <c r="O2121" s="23"/>
    </row>
    <row r="2122" spans="11:15" ht="12.75">
      <c r="K2122" s="22"/>
      <c r="L2122" s="24"/>
      <c r="N2122" s="213"/>
      <c r="O2122" s="23"/>
    </row>
    <row r="2123" spans="11:15" ht="12.75">
      <c r="K2123" s="22"/>
      <c r="L2123" s="24"/>
      <c r="N2123" s="213"/>
      <c r="O2123" s="23"/>
    </row>
    <row r="2124" spans="11:15" ht="12.75">
      <c r="K2124" s="22"/>
      <c r="L2124" s="24"/>
      <c r="N2124" s="213"/>
      <c r="O2124" s="23"/>
    </row>
    <row r="2125" spans="11:15" ht="12.75">
      <c r="K2125" s="22"/>
      <c r="L2125" s="24"/>
      <c r="N2125" s="213"/>
      <c r="O2125" s="23"/>
    </row>
    <row r="2126" spans="11:15" ht="12.75">
      <c r="K2126" s="22"/>
      <c r="L2126" s="24"/>
      <c r="N2126" s="213"/>
      <c r="O2126" s="23"/>
    </row>
    <row r="2127" spans="11:15" ht="12.75">
      <c r="K2127" s="22"/>
      <c r="L2127" s="24"/>
      <c r="N2127" s="213"/>
      <c r="O2127" s="23"/>
    </row>
    <row r="2128" spans="11:15" ht="12.75">
      <c r="K2128" s="22"/>
      <c r="L2128" s="24"/>
      <c r="N2128" s="213"/>
      <c r="O2128" s="23"/>
    </row>
    <row r="2129" spans="11:15" ht="12.75">
      <c r="K2129" s="22"/>
      <c r="L2129" s="24"/>
      <c r="N2129" s="213"/>
      <c r="O2129" s="23"/>
    </row>
    <row r="2130" spans="11:15" ht="12.75">
      <c r="K2130" s="22"/>
      <c r="L2130" s="24"/>
      <c r="N2130" s="213"/>
      <c r="O2130" s="23"/>
    </row>
    <row r="2131" spans="11:15" ht="12.75">
      <c r="K2131" s="22"/>
      <c r="L2131" s="24"/>
      <c r="N2131" s="213"/>
      <c r="O2131" s="23"/>
    </row>
    <row r="2132" spans="11:15" ht="12.75">
      <c r="K2132" s="22"/>
      <c r="L2132" s="24"/>
      <c r="N2132" s="213"/>
      <c r="O2132" s="23"/>
    </row>
    <row r="2133" spans="11:15" ht="12.75">
      <c r="K2133" s="22"/>
      <c r="L2133" s="24"/>
      <c r="N2133" s="213"/>
      <c r="O2133" s="23"/>
    </row>
    <row r="2134" spans="11:15" ht="12.75">
      <c r="K2134" s="22"/>
      <c r="L2134" s="24"/>
      <c r="N2134" s="213"/>
      <c r="O2134" s="23"/>
    </row>
    <row r="2135" spans="11:15" ht="12.75">
      <c r="K2135" s="22"/>
      <c r="L2135" s="24"/>
      <c r="N2135" s="213"/>
      <c r="O2135" s="23"/>
    </row>
    <row r="2136" spans="11:15" ht="12.75">
      <c r="K2136" s="22"/>
      <c r="L2136" s="24"/>
      <c r="N2136" s="213"/>
      <c r="O2136" s="23"/>
    </row>
    <row r="2137" spans="11:15" ht="12.75">
      <c r="K2137" s="22"/>
      <c r="L2137" s="24"/>
      <c r="N2137" s="213"/>
      <c r="O2137" s="23"/>
    </row>
    <row r="2138" spans="11:15" ht="12.75">
      <c r="K2138" s="22"/>
      <c r="L2138" s="24"/>
      <c r="N2138" s="213"/>
      <c r="O2138" s="23"/>
    </row>
    <row r="2139" spans="11:15" ht="12.75">
      <c r="K2139" s="22"/>
      <c r="L2139" s="24"/>
      <c r="N2139" s="213"/>
      <c r="O2139" s="23"/>
    </row>
    <row r="2140" spans="11:15" ht="12.75">
      <c r="K2140" s="22"/>
      <c r="L2140" s="24"/>
      <c r="N2140" s="213"/>
      <c r="O2140" s="23"/>
    </row>
    <row r="2141" spans="11:15" ht="12.75">
      <c r="K2141" s="22"/>
      <c r="L2141" s="24"/>
      <c r="N2141" s="213"/>
      <c r="O2141" s="23"/>
    </row>
    <row r="2142" spans="11:15" ht="12.75">
      <c r="K2142" s="22"/>
      <c r="L2142" s="24"/>
      <c r="N2142" s="213"/>
      <c r="O2142" s="23"/>
    </row>
    <row r="2143" spans="11:15" ht="12.75">
      <c r="K2143" s="22"/>
      <c r="L2143" s="24"/>
      <c r="N2143" s="213"/>
      <c r="O2143" s="23"/>
    </row>
    <row r="2144" spans="11:15" ht="12.75">
      <c r="K2144" s="22"/>
      <c r="L2144" s="24"/>
      <c r="N2144" s="213"/>
      <c r="O2144" s="23"/>
    </row>
    <row r="2145" spans="11:15" ht="12.75">
      <c r="K2145" s="22"/>
      <c r="L2145" s="24"/>
      <c r="N2145" s="213"/>
      <c r="O2145" s="23"/>
    </row>
    <row r="2146" spans="11:15" ht="12.75">
      <c r="K2146" s="22"/>
      <c r="L2146" s="24"/>
      <c r="N2146" s="213"/>
      <c r="O2146" s="23"/>
    </row>
    <row r="2147" spans="11:15" ht="12.75">
      <c r="K2147" s="22"/>
      <c r="L2147" s="24"/>
      <c r="N2147" s="213"/>
      <c r="O2147" s="23"/>
    </row>
    <row r="2148" spans="11:15" ht="12.75">
      <c r="K2148" s="22"/>
      <c r="L2148" s="24"/>
      <c r="N2148" s="213"/>
      <c r="O2148" s="23"/>
    </row>
    <row r="2149" spans="11:15" ht="12.75">
      <c r="K2149" s="22"/>
      <c r="L2149" s="24"/>
      <c r="N2149" s="213"/>
      <c r="O2149" s="23"/>
    </row>
    <row r="2150" spans="11:15" ht="12.75">
      <c r="K2150" s="22"/>
      <c r="L2150" s="24"/>
      <c r="N2150" s="213"/>
      <c r="O2150" s="23"/>
    </row>
    <row r="2151" spans="11:15" ht="12.75">
      <c r="K2151" s="22"/>
      <c r="L2151" s="24"/>
      <c r="N2151" s="213"/>
      <c r="O2151" s="23"/>
    </row>
    <row r="2152" spans="11:15" ht="12.75">
      <c r="K2152" s="22"/>
      <c r="L2152" s="24"/>
      <c r="N2152" s="213"/>
      <c r="O2152" s="23"/>
    </row>
    <row r="2153" spans="11:15" ht="12.75">
      <c r="K2153" s="22"/>
      <c r="L2153" s="24"/>
      <c r="N2153" s="213"/>
      <c r="O2153" s="23"/>
    </row>
    <row r="2154" spans="11:15" ht="12.75">
      <c r="K2154" s="22"/>
      <c r="L2154" s="24"/>
      <c r="N2154" s="213"/>
      <c r="O2154" s="23"/>
    </row>
    <row r="2155" spans="11:15" ht="12.75">
      <c r="K2155" s="22"/>
      <c r="L2155" s="24"/>
      <c r="N2155" s="213"/>
      <c r="O2155" s="23"/>
    </row>
    <row r="2156" spans="11:15" ht="12.75">
      <c r="K2156" s="22"/>
      <c r="L2156" s="24"/>
      <c r="N2156" s="213"/>
      <c r="O2156" s="23"/>
    </row>
    <row r="2157" spans="11:15" ht="12.75">
      <c r="K2157" s="22"/>
      <c r="L2157" s="24"/>
      <c r="N2157" s="213"/>
      <c r="O2157" s="23"/>
    </row>
    <row r="2158" spans="11:15" ht="12.75">
      <c r="K2158" s="22"/>
      <c r="L2158" s="24"/>
      <c r="N2158" s="213"/>
      <c r="O2158" s="23"/>
    </row>
    <row r="2159" spans="11:15" ht="12.75">
      <c r="K2159" s="22"/>
      <c r="L2159" s="24"/>
      <c r="N2159" s="213"/>
      <c r="O2159" s="23"/>
    </row>
    <row r="2160" spans="11:15" ht="12.75">
      <c r="K2160" s="22"/>
      <c r="L2160" s="24"/>
      <c r="N2160" s="213"/>
      <c r="O2160" s="23"/>
    </row>
    <row r="2161" spans="11:15" ht="12.75">
      <c r="K2161" s="22"/>
      <c r="L2161" s="24"/>
      <c r="N2161" s="213"/>
      <c r="O2161" s="23"/>
    </row>
    <row r="2162" spans="11:15" ht="12.75">
      <c r="K2162" s="22"/>
      <c r="L2162" s="24"/>
      <c r="N2162" s="213"/>
      <c r="O2162" s="23"/>
    </row>
    <row r="2163" spans="11:15" ht="12.75">
      <c r="K2163" s="22"/>
      <c r="L2163" s="24"/>
      <c r="N2163" s="213"/>
      <c r="O2163" s="23"/>
    </row>
    <row r="2164" spans="11:15" ht="12.75">
      <c r="K2164" s="22"/>
      <c r="L2164" s="24"/>
      <c r="N2164" s="213"/>
      <c r="O2164" s="23"/>
    </row>
    <row r="2165" spans="11:15" ht="12.75">
      <c r="K2165" s="22"/>
      <c r="L2165" s="24"/>
      <c r="N2165" s="213"/>
      <c r="O2165" s="23"/>
    </row>
    <row r="2166" spans="11:15" ht="12.75">
      <c r="K2166" s="22"/>
      <c r="L2166" s="24"/>
      <c r="N2166" s="213"/>
      <c r="O2166" s="23"/>
    </row>
    <row r="2167" spans="11:15" ht="12.75">
      <c r="K2167" s="22"/>
      <c r="L2167" s="24"/>
      <c r="N2167" s="213"/>
      <c r="O2167" s="23"/>
    </row>
    <row r="2168" spans="11:15" ht="12.75">
      <c r="K2168" s="22"/>
      <c r="L2168" s="24"/>
      <c r="N2168" s="213"/>
      <c r="O2168" s="23"/>
    </row>
    <row r="2169" spans="11:15" ht="12.75">
      <c r="K2169" s="22"/>
      <c r="L2169" s="24"/>
      <c r="N2169" s="213"/>
      <c r="O2169" s="23"/>
    </row>
    <row r="2170" spans="11:15" ht="12.75">
      <c r="K2170" s="22"/>
      <c r="L2170" s="24"/>
      <c r="N2170" s="213"/>
      <c r="O2170" s="23"/>
    </row>
    <row r="2171" spans="11:15" ht="12.75">
      <c r="K2171" s="22"/>
      <c r="L2171" s="24"/>
      <c r="N2171" s="213"/>
      <c r="O2171" s="23"/>
    </row>
    <row r="2172" spans="11:15" ht="12.75">
      <c r="K2172" s="22"/>
      <c r="L2172" s="24"/>
      <c r="N2172" s="213"/>
      <c r="O2172" s="23"/>
    </row>
    <row r="2173" spans="11:15" ht="12.75">
      <c r="K2173" s="22"/>
      <c r="L2173" s="24"/>
      <c r="N2173" s="213"/>
      <c r="O2173" s="23"/>
    </row>
    <row r="2174" spans="11:15" ht="12.75">
      <c r="K2174" s="22"/>
      <c r="L2174" s="24"/>
      <c r="N2174" s="213"/>
      <c r="O2174" s="23"/>
    </row>
    <row r="2175" spans="11:15" ht="12.75">
      <c r="K2175" s="22"/>
      <c r="L2175" s="24"/>
      <c r="N2175" s="213"/>
      <c r="O2175" s="23"/>
    </row>
    <row r="2176" spans="11:15" ht="12.75">
      <c r="K2176" s="22"/>
      <c r="L2176" s="24"/>
      <c r="N2176" s="213"/>
      <c r="O2176" s="23"/>
    </row>
    <row r="2177" spans="11:15" ht="12.75">
      <c r="K2177" s="22"/>
      <c r="L2177" s="24"/>
      <c r="N2177" s="213"/>
      <c r="O2177" s="23"/>
    </row>
    <row r="2178" spans="11:15" ht="12.75">
      <c r="K2178" s="22"/>
      <c r="L2178" s="24"/>
      <c r="N2178" s="213"/>
      <c r="O2178" s="23"/>
    </row>
    <row r="2179" spans="11:15" ht="12.75">
      <c r="K2179" s="22"/>
      <c r="L2179" s="24"/>
      <c r="N2179" s="213"/>
      <c r="O2179" s="23"/>
    </row>
    <row r="2180" spans="11:15" ht="12.75">
      <c r="K2180" s="22"/>
      <c r="L2180" s="24"/>
      <c r="N2180" s="213"/>
      <c r="O2180" s="23"/>
    </row>
    <row r="2181" spans="11:15" ht="12.75">
      <c r="K2181" s="22"/>
      <c r="L2181" s="24"/>
      <c r="N2181" s="213"/>
      <c r="O2181" s="23"/>
    </row>
    <row r="2182" spans="11:15" ht="12.75">
      <c r="K2182" s="22"/>
      <c r="L2182" s="24"/>
      <c r="N2182" s="213"/>
      <c r="O2182" s="23"/>
    </row>
    <row r="2183" spans="11:15" ht="12.75">
      <c r="K2183" s="22"/>
      <c r="L2183" s="24"/>
      <c r="N2183" s="213"/>
      <c r="O2183" s="23"/>
    </row>
    <row r="2184" spans="11:15" ht="12.75">
      <c r="K2184" s="22"/>
      <c r="L2184" s="24"/>
      <c r="N2184" s="213"/>
      <c r="O2184" s="23"/>
    </row>
    <row r="2185" spans="11:15" ht="12.75">
      <c r="K2185" s="22"/>
      <c r="L2185" s="24"/>
      <c r="N2185" s="213"/>
      <c r="O2185" s="23"/>
    </row>
    <row r="2186" spans="11:15" ht="12.75">
      <c r="K2186" s="22"/>
      <c r="L2186" s="24"/>
      <c r="N2186" s="213"/>
      <c r="O2186" s="23"/>
    </row>
    <row r="2187" spans="11:15" ht="12.75">
      <c r="K2187" s="22"/>
      <c r="L2187" s="24"/>
      <c r="N2187" s="213"/>
      <c r="O2187" s="23"/>
    </row>
    <row r="2188" spans="11:15" ht="12.75">
      <c r="K2188" s="22"/>
      <c r="L2188" s="24"/>
      <c r="N2188" s="213"/>
      <c r="O2188" s="23"/>
    </row>
    <row r="2189" spans="11:15" ht="12.75">
      <c r="K2189" s="22"/>
      <c r="L2189" s="24"/>
      <c r="N2189" s="213"/>
      <c r="O2189" s="23"/>
    </row>
    <row r="2190" spans="11:15" ht="12.75">
      <c r="K2190" s="22"/>
      <c r="L2190" s="24"/>
      <c r="N2190" s="213"/>
      <c r="O2190" s="23"/>
    </row>
    <row r="2191" spans="11:15" ht="12.75">
      <c r="K2191" s="22"/>
      <c r="L2191" s="24"/>
      <c r="N2191" s="213"/>
      <c r="O2191" s="23"/>
    </row>
    <row r="2192" spans="11:15" ht="12.75">
      <c r="K2192" s="22"/>
      <c r="L2192" s="24"/>
      <c r="N2192" s="213"/>
      <c r="O2192" s="23"/>
    </row>
    <row r="2193" spans="11:15" ht="12.75">
      <c r="K2193" s="22"/>
      <c r="L2193" s="24"/>
      <c r="N2193" s="213"/>
      <c r="O2193" s="23"/>
    </row>
    <row r="2194" spans="11:15" ht="12.75">
      <c r="K2194" s="22"/>
      <c r="L2194" s="24"/>
      <c r="N2194" s="213"/>
      <c r="O2194" s="23"/>
    </row>
    <row r="2195" spans="11:15" ht="12.75">
      <c r="K2195" s="22"/>
      <c r="L2195" s="24"/>
      <c r="N2195" s="213"/>
      <c r="O2195" s="23"/>
    </row>
    <row r="2196" spans="11:15" ht="12.75">
      <c r="K2196" s="22"/>
      <c r="L2196" s="24"/>
      <c r="N2196" s="213"/>
      <c r="O2196" s="23"/>
    </row>
    <row r="2197" spans="11:15" ht="12.75">
      <c r="K2197" s="22"/>
      <c r="L2197" s="24"/>
      <c r="N2197" s="213"/>
      <c r="O2197" s="23"/>
    </row>
    <row r="2198" spans="11:15" ht="12.75">
      <c r="K2198" s="22"/>
      <c r="L2198" s="24"/>
      <c r="N2198" s="213"/>
      <c r="O2198" s="23"/>
    </row>
    <row r="2199" spans="11:15" ht="12.75">
      <c r="K2199" s="22"/>
      <c r="L2199" s="24"/>
      <c r="N2199" s="213"/>
      <c r="O2199" s="23"/>
    </row>
    <row r="2200" spans="11:15" ht="12.75">
      <c r="K2200" s="22"/>
      <c r="L2200" s="24"/>
      <c r="N2200" s="213"/>
      <c r="O2200" s="23"/>
    </row>
    <row r="2201" spans="11:15" ht="12.75">
      <c r="K2201" s="22"/>
      <c r="L2201" s="24"/>
      <c r="N2201" s="213"/>
      <c r="O2201" s="23"/>
    </row>
    <row r="2202" spans="11:15" ht="12.75">
      <c r="K2202" s="22"/>
      <c r="L2202" s="24"/>
      <c r="N2202" s="213"/>
      <c r="O2202" s="23"/>
    </row>
    <row r="2203" spans="11:15" ht="12.75">
      <c r="K2203" s="22"/>
      <c r="L2203" s="24"/>
      <c r="N2203" s="213"/>
      <c r="O2203" s="23"/>
    </row>
    <row r="2204" spans="11:15" ht="12.75">
      <c r="K2204" s="22"/>
      <c r="L2204" s="24"/>
      <c r="N2204" s="213"/>
      <c r="O2204" s="23"/>
    </row>
    <row r="2205" spans="11:15" ht="12.75">
      <c r="K2205" s="22"/>
      <c r="L2205" s="24"/>
      <c r="N2205" s="213"/>
      <c r="O2205" s="23"/>
    </row>
    <row r="2206" spans="11:15" ht="12.75">
      <c r="K2206" s="22"/>
      <c r="L2206" s="24"/>
      <c r="N2206" s="213"/>
      <c r="O2206" s="23"/>
    </row>
    <row r="2207" spans="11:15" ht="12.75">
      <c r="K2207" s="22"/>
      <c r="L2207" s="24"/>
      <c r="N2207" s="213"/>
      <c r="O2207" s="23"/>
    </row>
    <row r="2208" spans="11:15" ht="12.75">
      <c r="K2208" s="22"/>
      <c r="L2208" s="24"/>
      <c r="N2208" s="213"/>
      <c r="O2208" s="23"/>
    </row>
    <row r="2209" spans="11:15" ht="12.75">
      <c r="K2209" s="22"/>
      <c r="L2209" s="24"/>
      <c r="N2209" s="213"/>
      <c r="O2209" s="23"/>
    </row>
    <row r="2210" spans="11:15" ht="12.75">
      <c r="K2210" s="22"/>
      <c r="L2210" s="24"/>
      <c r="N2210" s="213"/>
      <c r="O2210" s="23"/>
    </row>
    <row r="2211" spans="11:15" ht="12.75">
      <c r="K2211" s="22"/>
      <c r="L2211" s="24"/>
      <c r="N2211" s="213"/>
      <c r="O2211" s="23"/>
    </row>
    <row r="2212" spans="11:15" ht="12.75">
      <c r="K2212" s="22"/>
      <c r="L2212" s="24"/>
      <c r="N2212" s="213"/>
      <c r="O2212" s="23"/>
    </row>
    <row r="2213" spans="11:15" ht="12.75">
      <c r="K2213" s="22"/>
      <c r="L2213" s="24"/>
      <c r="N2213" s="213"/>
      <c r="O2213" s="23"/>
    </row>
    <row r="2214" spans="11:15" ht="12.75">
      <c r="K2214" s="22"/>
      <c r="L2214" s="24"/>
      <c r="N2214" s="213"/>
      <c r="O2214" s="23"/>
    </row>
    <row r="2215" spans="11:15" ht="12.75">
      <c r="K2215" s="22"/>
      <c r="L2215" s="24"/>
      <c r="N2215" s="213"/>
      <c r="O2215" s="23"/>
    </row>
    <row r="2216" spans="11:15" ht="12.75">
      <c r="K2216" s="22"/>
      <c r="L2216" s="24"/>
      <c r="N2216" s="213"/>
      <c r="O2216" s="23"/>
    </row>
    <row r="2217" spans="11:15" ht="12.75">
      <c r="K2217" s="22"/>
      <c r="L2217" s="24"/>
      <c r="N2217" s="213"/>
      <c r="O2217" s="23"/>
    </row>
    <row r="2218" spans="11:15" ht="12.75">
      <c r="K2218" s="22"/>
      <c r="L2218" s="24"/>
      <c r="N2218" s="213"/>
      <c r="O2218" s="23"/>
    </row>
    <row r="2219" spans="11:15" ht="12.75">
      <c r="K2219" s="22"/>
      <c r="L2219" s="24"/>
      <c r="N2219" s="213"/>
      <c r="O2219" s="23"/>
    </row>
    <row r="2220" spans="11:15" ht="12.75">
      <c r="K2220" s="22"/>
      <c r="L2220" s="24"/>
      <c r="N2220" s="213"/>
      <c r="O2220" s="23"/>
    </row>
    <row r="2221" spans="11:15" ht="12.75">
      <c r="K2221" s="22"/>
      <c r="L2221" s="24"/>
      <c r="N2221" s="213"/>
      <c r="O2221" s="23"/>
    </row>
    <row r="2222" spans="11:15" ht="12.75">
      <c r="K2222" s="22"/>
      <c r="L2222" s="24"/>
      <c r="N2222" s="213"/>
      <c r="O2222" s="23"/>
    </row>
    <row r="2223" spans="11:15" ht="12.75">
      <c r="K2223" s="22"/>
      <c r="L2223" s="24"/>
      <c r="N2223" s="213"/>
      <c r="O2223" s="23"/>
    </row>
    <row r="2224" spans="11:15" ht="12.75">
      <c r="K2224" s="22"/>
      <c r="L2224" s="24"/>
      <c r="N2224" s="213"/>
      <c r="O2224" s="23"/>
    </row>
    <row r="2225" spans="11:15" ht="12.75">
      <c r="K2225" s="22"/>
      <c r="L2225" s="24"/>
      <c r="N2225" s="213"/>
      <c r="O2225" s="23"/>
    </row>
    <row r="2226" spans="11:15" ht="12.75">
      <c r="K2226" s="22"/>
      <c r="L2226" s="24"/>
      <c r="N2226" s="213"/>
      <c r="O2226" s="23"/>
    </row>
    <row r="2227" spans="11:15" ht="12.75">
      <c r="K2227" s="22"/>
      <c r="L2227" s="24"/>
      <c r="N2227" s="213"/>
      <c r="O2227" s="23"/>
    </row>
    <row r="2228" spans="11:15" ht="12.75">
      <c r="K2228" s="22"/>
      <c r="L2228" s="24"/>
      <c r="N2228" s="213"/>
      <c r="O2228" s="23"/>
    </row>
    <row r="2229" spans="11:15" ht="12.75">
      <c r="K2229" s="22"/>
      <c r="L2229" s="24"/>
      <c r="N2229" s="213"/>
      <c r="O2229" s="23"/>
    </row>
    <row r="2230" spans="11:15" ht="12.75">
      <c r="K2230" s="22"/>
      <c r="L2230" s="24"/>
      <c r="N2230" s="213"/>
      <c r="O2230" s="23"/>
    </row>
    <row r="2231" spans="11:15" ht="12.75">
      <c r="K2231" s="22"/>
      <c r="L2231" s="24"/>
      <c r="N2231" s="213"/>
      <c r="O2231" s="23"/>
    </row>
    <row r="2232" spans="11:15" ht="12.75">
      <c r="K2232" s="22"/>
      <c r="L2232" s="24"/>
      <c r="N2232" s="213"/>
      <c r="O2232" s="23"/>
    </row>
    <row r="2233" spans="11:15" ht="12.75">
      <c r="K2233" s="22"/>
      <c r="L2233" s="24"/>
      <c r="N2233" s="213"/>
      <c r="O2233" s="23"/>
    </row>
    <row r="2234" spans="11:15" ht="12.75">
      <c r="K2234" s="22"/>
      <c r="L2234" s="24"/>
      <c r="N2234" s="213"/>
      <c r="O2234" s="23"/>
    </row>
    <row r="2235" spans="11:15" ht="12.75">
      <c r="K2235" s="22"/>
      <c r="L2235" s="24"/>
      <c r="N2235" s="213"/>
      <c r="O2235" s="23"/>
    </row>
    <row r="2236" spans="11:15" ht="12.75">
      <c r="K2236" s="22"/>
      <c r="L2236" s="24"/>
      <c r="N2236" s="213"/>
      <c r="O2236" s="23"/>
    </row>
    <row r="2237" spans="11:15" ht="12.75">
      <c r="K2237" s="22"/>
      <c r="L2237" s="24"/>
      <c r="N2237" s="213"/>
      <c r="O2237" s="23"/>
    </row>
    <row r="2238" spans="11:15" ht="12.75">
      <c r="K2238" s="22"/>
      <c r="L2238" s="24"/>
      <c r="N2238" s="213"/>
      <c r="O2238" s="23"/>
    </row>
    <row r="2239" spans="11:15" ht="12.75">
      <c r="K2239" s="22"/>
      <c r="L2239" s="24"/>
      <c r="N2239" s="213"/>
      <c r="O2239" s="23"/>
    </row>
    <row r="2240" spans="11:15" ht="12.75">
      <c r="K2240" s="22"/>
      <c r="L2240" s="24"/>
      <c r="N2240" s="213"/>
      <c r="O2240" s="23"/>
    </row>
    <row r="2241" spans="11:15" ht="12.75">
      <c r="K2241" s="22"/>
      <c r="L2241" s="24"/>
      <c r="N2241" s="213"/>
      <c r="O2241" s="23"/>
    </row>
    <row r="2242" spans="11:15" ht="12.75">
      <c r="K2242" s="22"/>
      <c r="L2242" s="24"/>
      <c r="N2242" s="213"/>
      <c r="O2242" s="23"/>
    </row>
    <row r="2243" spans="11:15" ht="12.75">
      <c r="K2243" s="22"/>
      <c r="L2243" s="24"/>
      <c r="N2243" s="213"/>
      <c r="O2243" s="23"/>
    </row>
    <row r="2244" spans="11:15" ht="12.75">
      <c r="K2244" s="22"/>
      <c r="L2244" s="24"/>
      <c r="N2244" s="213"/>
      <c r="O2244" s="23"/>
    </row>
    <row r="2245" spans="11:15" ht="12.75">
      <c r="K2245" s="22"/>
      <c r="L2245" s="24"/>
      <c r="N2245" s="213"/>
      <c r="O2245" s="23"/>
    </row>
    <row r="2246" spans="11:15" ht="12.75">
      <c r="K2246" s="22"/>
      <c r="L2246" s="24"/>
      <c r="N2246" s="213"/>
      <c r="O2246" s="23"/>
    </row>
    <row r="2247" spans="11:15" ht="12.75">
      <c r="K2247" s="22"/>
      <c r="L2247" s="24"/>
      <c r="N2247" s="213"/>
      <c r="O2247" s="23"/>
    </row>
    <row r="2248" spans="11:15" ht="12.75">
      <c r="K2248" s="22"/>
      <c r="L2248" s="24"/>
      <c r="N2248" s="213"/>
      <c r="O2248" s="23"/>
    </row>
    <row r="2249" spans="11:15" ht="12.75">
      <c r="K2249" s="22"/>
      <c r="L2249" s="24"/>
      <c r="N2249" s="213"/>
      <c r="O2249" s="23"/>
    </row>
    <row r="2250" spans="11:15" ht="12.75">
      <c r="K2250" s="22"/>
      <c r="L2250" s="24"/>
      <c r="N2250" s="213"/>
      <c r="O2250" s="23"/>
    </row>
    <row r="2251" spans="11:15" ht="12.75">
      <c r="K2251" s="22"/>
      <c r="L2251" s="24"/>
      <c r="N2251" s="213"/>
      <c r="O2251" s="23"/>
    </row>
    <row r="2252" spans="11:15" ht="12.75">
      <c r="K2252" s="22"/>
      <c r="L2252" s="24"/>
      <c r="N2252" s="213"/>
      <c r="O2252" s="23"/>
    </row>
    <row r="2253" spans="11:15" ht="12.75">
      <c r="K2253" s="22"/>
      <c r="L2253" s="24"/>
      <c r="N2253" s="213"/>
      <c r="O2253" s="23"/>
    </row>
    <row r="2254" spans="11:15" ht="12.75">
      <c r="K2254" s="22"/>
      <c r="L2254" s="24"/>
      <c r="N2254" s="213"/>
      <c r="O2254" s="23"/>
    </row>
    <row r="2255" spans="11:15" ht="12.75">
      <c r="K2255" s="22"/>
      <c r="L2255" s="24"/>
      <c r="N2255" s="213"/>
      <c r="O2255" s="23"/>
    </row>
    <row r="2256" spans="11:15" ht="12.75">
      <c r="K2256" s="22"/>
      <c r="L2256" s="24"/>
      <c r="N2256" s="213"/>
      <c r="O2256" s="23"/>
    </row>
    <row r="2257" spans="11:15" ht="12.75">
      <c r="K2257" s="22"/>
      <c r="L2257" s="24"/>
      <c r="N2257" s="213"/>
      <c r="O2257" s="23"/>
    </row>
    <row r="2258" spans="11:15" ht="12.75">
      <c r="K2258" s="22"/>
      <c r="L2258" s="24"/>
      <c r="N2258" s="213"/>
      <c r="O2258" s="23"/>
    </row>
    <row r="2259" spans="11:15" ht="12.75">
      <c r="K2259" s="22"/>
      <c r="L2259" s="24"/>
      <c r="N2259" s="213"/>
      <c r="O2259" s="23"/>
    </row>
    <row r="2260" spans="11:15" ht="12.75">
      <c r="K2260" s="22"/>
      <c r="L2260" s="24"/>
      <c r="N2260" s="213"/>
      <c r="O2260" s="23"/>
    </row>
    <row r="2261" spans="11:15" ht="12.75">
      <c r="K2261" s="22"/>
      <c r="L2261" s="24"/>
      <c r="N2261" s="213"/>
      <c r="O2261" s="23"/>
    </row>
    <row r="2262" spans="11:15" ht="12.75">
      <c r="K2262" s="22"/>
      <c r="L2262" s="24"/>
      <c r="N2262" s="213"/>
      <c r="O2262" s="23"/>
    </row>
    <row r="2263" spans="11:15" ht="12.75">
      <c r="K2263" s="22"/>
      <c r="L2263" s="24"/>
      <c r="N2263" s="213"/>
      <c r="O2263" s="23"/>
    </row>
    <row r="2264" spans="11:15" ht="12.75">
      <c r="K2264" s="22"/>
      <c r="L2264" s="24"/>
      <c r="N2264" s="213"/>
      <c r="O2264" s="23"/>
    </row>
    <row r="2265" spans="11:15" ht="12.75">
      <c r="K2265" s="22"/>
      <c r="L2265" s="24"/>
      <c r="N2265" s="213"/>
      <c r="O2265" s="23"/>
    </row>
    <row r="2266" spans="11:15" ht="12.75">
      <c r="K2266" s="22"/>
      <c r="L2266" s="24"/>
      <c r="N2266" s="213"/>
      <c r="O2266" s="23"/>
    </row>
    <row r="2267" spans="11:15" ht="12.75">
      <c r="K2267" s="22"/>
      <c r="L2267" s="24"/>
      <c r="N2267" s="213"/>
      <c r="O2267" s="23"/>
    </row>
    <row r="2268" spans="11:15" ht="12.75">
      <c r="K2268" s="22"/>
      <c r="L2268" s="24"/>
      <c r="N2268" s="213"/>
      <c r="O2268" s="23"/>
    </row>
    <row r="2269" spans="11:15" ht="12.75">
      <c r="K2269" s="22"/>
      <c r="L2269" s="24"/>
      <c r="N2269" s="213"/>
      <c r="O2269" s="23"/>
    </row>
    <row r="2270" spans="11:15" ht="12.75">
      <c r="K2270" s="22"/>
      <c r="L2270" s="24"/>
      <c r="N2270" s="213"/>
      <c r="O2270" s="23"/>
    </row>
    <row r="2271" spans="11:15" ht="12.75">
      <c r="K2271" s="22"/>
      <c r="L2271" s="24"/>
      <c r="N2271" s="213"/>
      <c r="O2271" s="23"/>
    </row>
    <row r="2272" spans="11:15" ht="12.75">
      <c r="K2272" s="22"/>
      <c r="L2272" s="24"/>
      <c r="N2272" s="213"/>
      <c r="O2272" s="23"/>
    </row>
    <row r="2273" spans="11:15" ht="12.75">
      <c r="K2273" s="22"/>
      <c r="L2273" s="24"/>
      <c r="N2273" s="213"/>
      <c r="O2273" s="23"/>
    </row>
    <row r="2274" spans="11:15" ht="12.75">
      <c r="K2274" s="22"/>
      <c r="L2274" s="24"/>
      <c r="N2274" s="213"/>
      <c r="O2274" s="23"/>
    </row>
    <row r="2275" spans="11:15" ht="12.75">
      <c r="K2275" s="22"/>
      <c r="L2275" s="24"/>
      <c r="N2275" s="213"/>
      <c r="O2275" s="23"/>
    </row>
    <row r="2276" spans="11:15" ht="12.75">
      <c r="K2276" s="22"/>
      <c r="L2276" s="24"/>
      <c r="N2276" s="213"/>
      <c r="O2276" s="23"/>
    </row>
    <row r="2277" spans="11:15" ht="12.75">
      <c r="K2277" s="22"/>
      <c r="L2277" s="24"/>
      <c r="N2277" s="213"/>
      <c r="O2277" s="23"/>
    </row>
    <row r="2278" spans="11:15" ht="12.75">
      <c r="K2278" s="22"/>
      <c r="L2278" s="24"/>
      <c r="N2278" s="213"/>
      <c r="O2278" s="23"/>
    </row>
    <row r="2279" spans="11:15" ht="12.75">
      <c r="K2279" s="22"/>
      <c r="L2279" s="24"/>
      <c r="N2279" s="213"/>
      <c r="O2279" s="23"/>
    </row>
    <row r="2280" spans="11:15" ht="12.75">
      <c r="K2280" s="22"/>
      <c r="L2280" s="24"/>
      <c r="N2280" s="213"/>
      <c r="O2280" s="23"/>
    </row>
    <row r="2281" spans="11:15" ht="12.75">
      <c r="K2281" s="22"/>
      <c r="L2281" s="24"/>
      <c r="N2281" s="213"/>
      <c r="O2281" s="23"/>
    </row>
    <row r="2282" spans="11:15" ht="12.75">
      <c r="K2282" s="22"/>
      <c r="L2282" s="24"/>
      <c r="N2282" s="213"/>
      <c r="O2282" s="23"/>
    </row>
    <row r="2283" spans="11:15" ht="12.75">
      <c r="K2283" s="22"/>
      <c r="L2283" s="24"/>
      <c r="N2283" s="213"/>
      <c r="O2283" s="23"/>
    </row>
    <row r="2284" spans="11:15" ht="12.75">
      <c r="K2284" s="22"/>
      <c r="L2284" s="24"/>
      <c r="N2284" s="213"/>
      <c r="O2284" s="23"/>
    </row>
    <row r="2285" spans="11:15" ht="12.75">
      <c r="K2285" s="22"/>
      <c r="L2285" s="24"/>
      <c r="N2285" s="213"/>
      <c r="O2285" s="23"/>
    </row>
    <row r="2286" spans="11:15" ht="12.75">
      <c r="K2286" s="22"/>
      <c r="L2286" s="24"/>
      <c r="N2286" s="213"/>
      <c r="O2286" s="23"/>
    </row>
    <row r="2287" spans="11:15" ht="12.75">
      <c r="K2287" s="22"/>
      <c r="L2287" s="24"/>
      <c r="N2287" s="213"/>
      <c r="O2287" s="23"/>
    </row>
    <row r="2288" spans="11:15" ht="12.75">
      <c r="K2288" s="22"/>
      <c r="L2288" s="24"/>
      <c r="N2288" s="213"/>
      <c r="O2288" s="23"/>
    </row>
    <row r="2289" spans="11:15" ht="12.75">
      <c r="K2289" s="22"/>
      <c r="L2289" s="24"/>
      <c r="N2289" s="213"/>
      <c r="O2289" s="23"/>
    </row>
    <row r="2290" spans="11:15" ht="12.75">
      <c r="K2290" s="22"/>
      <c r="L2290" s="24"/>
      <c r="N2290" s="213"/>
      <c r="O2290" s="23"/>
    </row>
    <row r="2291" spans="11:15" ht="12.75">
      <c r="K2291" s="22"/>
      <c r="L2291" s="24"/>
      <c r="N2291" s="213"/>
      <c r="O2291" s="23"/>
    </row>
    <row r="2292" spans="11:15" ht="12.75">
      <c r="K2292" s="22"/>
      <c r="L2292" s="24"/>
      <c r="N2292" s="213"/>
      <c r="O2292" s="23"/>
    </row>
    <row r="2293" spans="11:15" ht="12.75">
      <c r="K2293" s="22"/>
      <c r="L2293" s="24"/>
      <c r="N2293" s="213"/>
      <c r="O2293" s="23"/>
    </row>
    <row r="2294" spans="11:15" ht="12.75">
      <c r="K2294" s="22"/>
      <c r="L2294" s="24"/>
      <c r="N2294" s="213"/>
      <c r="O2294" s="23"/>
    </row>
    <row r="2295" spans="11:15" ht="12.75">
      <c r="K2295" s="22"/>
      <c r="L2295" s="24"/>
      <c r="N2295" s="213"/>
      <c r="O2295" s="23"/>
    </row>
    <row r="2296" spans="11:15" ht="12.75">
      <c r="K2296" s="22"/>
      <c r="L2296" s="24"/>
      <c r="N2296" s="213"/>
      <c r="O2296" s="23"/>
    </row>
    <row r="2297" spans="11:15" ht="12.75">
      <c r="K2297" s="22"/>
      <c r="L2297" s="24"/>
      <c r="N2297" s="213"/>
      <c r="O2297" s="23"/>
    </row>
    <row r="2298" spans="11:15" ht="12.75">
      <c r="K2298" s="22"/>
      <c r="L2298" s="24"/>
      <c r="N2298" s="213"/>
      <c r="O2298" s="23"/>
    </row>
    <row r="2299" spans="11:15" ht="12.75">
      <c r="K2299" s="22"/>
      <c r="L2299" s="24"/>
      <c r="N2299" s="213"/>
      <c r="O2299" s="23"/>
    </row>
    <row r="2300" spans="11:15" ht="12.75">
      <c r="K2300" s="22"/>
      <c r="L2300" s="24"/>
      <c r="N2300" s="213"/>
      <c r="O2300" s="23"/>
    </row>
    <row r="2301" spans="11:15" ht="12.75">
      <c r="K2301" s="22"/>
      <c r="L2301" s="24"/>
      <c r="N2301" s="213"/>
      <c r="O2301" s="23"/>
    </row>
    <row r="2302" spans="11:15" ht="12.75">
      <c r="K2302" s="22"/>
      <c r="L2302" s="24"/>
      <c r="N2302" s="213"/>
      <c r="O2302" s="23"/>
    </row>
    <row r="2303" spans="11:15" ht="12.75">
      <c r="K2303" s="22"/>
      <c r="L2303" s="24"/>
      <c r="N2303" s="213"/>
      <c r="O2303" s="23"/>
    </row>
    <row r="2304" spans="11:15" ht="12.75">
      <c r="K2304" s="22"/>
      <c r="L2304" s="24"/>
      <c r="N2304" s="213"/>
      <c r="O2304" s="23"/>
    </row>
    <row r="2305" spans="11:15" ht="12.75">
      <c r="K2305" s="22"/>
      <c r="L2305" s="24"/>
      <c r="N2305" s="213"/>
      <c r="O2305" s="23"/>
    </row>
    <row r="2306" spans="11:15" ht="12.75">
      <c r="K2306" s="22"/>
      <c r="L2306" s="24"/>
      <c r="N2306" s="213"/>
      <c r="O2306" s="23"/>
    </row>
    <row r="2307" spans="11:15" ht="12.75">
      <c r="K2307" s="22"/>
      <c r="L2307" s="24"/>
      <c r="N2307" s="213"/>
      <c r="O2307" s="23"/>
    </row>
    <row r="2308" spans="11:15" ht="12.75">
      <c r="K2308" s="22"/>
      <c r="L2308" s="24"/>
      <c r="N2308" s="213"/>
      <c r="O2308" s="23"/>
    </row>
    <row r="2309" spans="11:15" ht="12.75">
      <c r="K2309" s="22"/>
      <c r="L2309" s="24"/>
      <c r="N2309" s="213"/>
      <c r="O2309" s="23"/>
    </row>
    <row r="2310" spans="11:15" ht="12.75">
      <c r="K2310" s="22"/>
      <c r="L2310" s="24"/>
      <c r="N2310" s="213"/>
      <c r="O2310" s="23"/>
    </row>
    <row r="2311" spans="11:15" ht="12.75">
      <c r="K2311" s="22"/>
      <c r="L2311" s="24"/>
      <c r="N2311" s="213"/>
      <c r="O2311" s="23"/>
    </row>
    <row r="2312" spans="11:15" ht="12.75">
      <c r="K2312" s="22"/>
      <c r="L2312" s="24"/>
      <c r="N2312" s="213"/>
      <c r="O2312" s="23"/>
    </row>
    <row r="2313" spans="11:15" ht="12.75">
      <c r="K2313" s="22"/>
      <c r="L2313" s="24"/>
      <c r="N2313" s="213"/>
      <c r="O2313" s="23"/>
    </row>
    <row r="2314" spans="11:15" ht="12.75">
      <c r="K2314" s="22"/>
      <c r="L2314" s="24"/>
      <c r="N2314" s="213"/>
      <c r="O2314" s="23"/>
    </row>
    <row r="2315" spans="11:15" ht="12.75">
      <c r="K2315" s="22"/>
      <c r="L2315" s="24"/>
      <c r="N2315" s="213"/>
      <c r="O2315" s="23"/>
    </row>
    <row r="2316" spans="11:15" ht="12.75">
      <c r="K2316" s="22"/>
      <c r="L2316" s="24"/>
      <c r="N2316" s="213"/>
      <c r="O2316" s="23"/>
    </row>
    <row r="2317" spans="11:15" ht="12.75">
      <c r="K2317" s="22"/>
      <c r="L2317" s="24"/>
      <c r="N2317" s="213"/>
      <c r="O2317" s="23"/>
    </row>
    <row r="2318" spans="11:15" ht="12.75">
      <c r="K2318" s="22"/>
      <c r="L2318" s="24"/>
      <c r="N2318" s="213"/>
      <c r="O2318" s="23"/>
    </row>
    <row r="2319" spans="11:15" ht="12.75">
      <c r="K2319" s="22"/>
      <c r="L2319" s="24"/>
      <c r="N2319" s="213"/>
      <c r="O2319" s="23"/>
    </row>
    <row r="2320" spans="11:15" ht="12.75">
      <c r="K2320" s="22"/>
      <c r="L2320" s="24"/>
      <c r="N2320" s="213"/>
      <c r="O2320" s="23"/>
    </row>
    <row r="2321" spans="11:15" ht="12.75">
      <c r="K2321" s="22"/>
      <c r="L2321" s="24"/>
      <c r="N2321" s="213"/>
      <c r="O2321" s="23"/>
    </row>
    <row r="2322" spans="11:15" ht="12.75">
      <c r="K2322" s="22"/>
      <c r="L2322" s="24"/>
      <c r="N2322" s="213"/>
      <c r="O2322" s="23"/>
    </row>
    <row r="2323" spans="11:15" ht="12.75">
      <c r="K2323" s="22"/>
      <c r="L2323" s="24"/>
      <c r="N2323" s="213"/>
      <c r="O2323" s="23"/>
    </row>
    <row r="2324" spans="11:15" ht="12.75">
      <c r="K2324" s="22"/>
      <c r="L2324" s="24"/>
      <c r="N2324" s="213"/>
      <c r="O2324" s="23"/>
    </row>
    <row r="2325" spans="11:15" ht="12.75">
      <c r="K2325" s="22"/>
      <c r="L2325" s="24"/>
      <c r="N2325" s="213"/>
      <c r="O2325" s="23"/>
    </row>
    <row r="2326" spans="11:15" ht="12.75">
      <c r="K2326" s="22"/>
      <c r="L2326" s="24"/>
      <c r="N2326" s="213"/>
      <c r="O2326" s="23"/>
    </row>
    <row r="2327" spans="11:15" ht="12.75">
      <c r="K2327" s="22"/>
      <c r="L2327" s="24"/>
      <c r="N2327" s="213"/>
      <c r="O2327" s="23"/>
    </row>
    <row r="2328" spans="11:15" ht="12.75">
      <c r="K2328" s="22"/>
      <c r="L2328" s="24"/>
      <c r="N2328" s="213"/>
      <c r="O2328" s="23"/>
    </row>
    <row r="2329" spans="11:15" ht="12.75">
      <c r="K2329" s="22"/>
      <c r="L2329" s="24"/>
      <c r="N2329" s="213"/>
      <c r="O2329" s="23"/>
    </row>
    <row r="2330" spans="11:15" ht="12.75">
      <c r="K2330" s="22"/>
      <c r="L2330" s="24"/>
      <c r="N2330" s="213"/>
      <c r="O2330" s="23"/>
    </row>
    <row r="2331" spans="11:15" ht="12.75">
      <c r="K2331" s="22"/>
      <c r="L2331" s="24"/>
      <c r="N2331" s="213"/>
      <c r="O2331" s="23"/>
    </row>
    <row r="2332" spans="11:15" ht="12.75">
      <c r="K2332" s="22"/>
      <c r="L2332" s="24"/>
      <c r="N2332" s="213"/>
      <c r="O2332" s="23"/>
    </row>
    <row r="2333" spans="11:15" ht="12.75">
      <c r="K2333" s="22"/>
      <c r="L2333" s="24"/>
      <c r="N2333" s="213"/>
      <c r="O2333" s="23"/>
    </row>
    <row r="2334" spans="11:15" ht="12.75">
      <c r="K2334" s="22"/>
      <c r="L2334" s="24"/>
      <c r="N2334" s="213"/>
      <c r="O2334" s="23"/>
    </row>
    <row r="2335" spans="11:15" ht="12.75">
      <c r="K2335" s="22"/>
      <c r="L2335" s="24"/>
      <c r="N2335" s="213"/>
      <c r="O2335" s="23"/>
    </row>
    <row r="2336" spans="11:15" ht="12.75">
      <c r="K2336" s="22"/>
      <c r="L2336" s="24"/>
      <c r="N2336" s="213"/>
      <c r="O2336" s="23"/>
    </row>
    <row r="2337" spans="11:15" ht="12.75">
      <c r="K2337" s="22"/>
      <c r="L2337" s="24"/>
      <c r="N2337" s="213"/>
      <c r="O2337" s="23"/>
    </row>
    <row r="2338" spans="11:15" ht="12.75">
      <c r="K2338" s="22"/>
      <c r="L2338" s="24"/>
      <c r="N2338" s="213"/>
      <c r="O2338" s="23"/>
    </row>
    <row r="2339" spans="11:15" ht="12.75">
      <c r="K2339" s="22"/>
      <c r="L2339" s="24"/>
      <c r="N2339" s="213"/>
      <c r="O2339" s="23"/>
    </row>
    <row r="2340" spans="11:15" ht="12.75">
      <c r="K2340" s="22"/>
      <c r="L2340" s="24"/>
      <c r="N2340" s="213"/>
      <c r="O2340" s="23"/>
    </row>
    <row r="2341" spans="11:15" ht="12.75">
      <c r="K2341" s="22"/>
      <c r="L2341" s="24"/>
      <c r="N2341" s="213"/>
      <c r="O2341" s="23"/>
    </row>
    <row r="2342" spans="11:15" ht="12.75">
      <c r="K2342" s="22"/>
      <c r="L2342" s="24"/>
      <c r="N2342" s="213"/>
      <c r="O2342" s="23"/>
    </row>
    <row r="2343" spans="11:15" ht="12.75">
      <c r="K2343" s="22"/>
      <c r="L2343" s="24"/>
      <c r="N2343" s="213"/>
      <c r="O2343" s="23"/>
    </row>
    <row r="2344" spans="11:15" ht="12.75">
      <c r="K2344" s="22"/>
      <c r="L2344" s="24"/>
      <c r="N2344" s="213"/>
      <c r="O2344" s="23"/>
    </row>
    <row r="2345" spans="11:15" ht="12.75">
      <c r="K2345" s="22"/>
      <c r="L2345" s="24"/>
      <c r="N2345" s="213"/>
      <c r="O2345" s="23"/>
    </row>
    <row r="2346" spans="11:15" ht="12.75">
      <c r="K2346" s="22"/>
      <c r="L2346" s="24"/>
      <c r="N2346" s="213"/>
      <c r="O2346" s="23"/>
    </row>
    <row r="2347" spans="11:15" ht="12.75">
      <c r="K2347" s="22"/>
      <c r="L2347" s="24"/>
      <c r="N2347" s="213"/>
      <c r="O2347" s="23"/>
    </row>
    <row r="2348" spans="11:15" ht="12.75">
      <c r="K2348" s="22"/>
      <c r="L2348" s="24"/>
      <c r="N2348" s="213"/>
      <c r="O2348" s="23"/>
    </row>
    <row r="2349" spans="11:15" ht="12.75">
      <c r="K2349" s="22"/>
      <c r="L2349" s="24"/>
      <c r="N2349" s="213"/>
      <c r="O2349" s="23"/>
    </row>
    <row r="2350" spans="11:15" ht="12.75">
      <c r="K2350" s="22"/>
      <c r="L2350" s="24"/>
      <c r="N2350" s="213"/>
      <c r="O2350" s="23"/>
    </row>
    <row r="2351" spans="11:15" ht="12.75">
      <c r="K2351" s="22"/>
      <c r="L2351" s="24"/>
      <c r="N2351" s="213"/>
      <c r="O2351" s="23"/>
    </row>
    <row r="2352" spans="11:15" ht="12.75">
      <c r="K2352" s="22"/>
      <c r="L2352" s="24"/>
      <c r="N2352" s="213"/>
      <c r="O2352" s="23"/>
    </row>
    <row r="2353" spans="11:15" ht="12.75">
      <c r="K2353" s="22"/>
      <c r="L2353" s="24"/>
      <c r="N2353" s="213"/>
      <c r="O2353" s="23"/>
    </row>
    <row r="2354" spans="11:15" ht="12.75">
      <c r="K2354" s="22"/>
      <c r="L2354" s="24"/>
      <c r="N2354" s="213"/>
      <c r="O2354" s="23"/>
    </row>
    <row r="2355" spans="11:15" ht="12.75">
      <c r="K2355" s="22"/>
      <c r="L2355" s="24"/>
      <c r="N2355" s="213"/>
      <c r="O2355" s="23"/>
    </row>
    <row r="2356" spans="11:15" ht="12.75">
      <c r="K2356" s="22"/>
      <c r="L2356" s="24"/>
      <c r="N2356" s="213"/>
      <c r="O2356" s="23"/>
    </row>
    <row r="2357" spans="11:15" ht="12.75">
      <c r="K2357" s="22"/>
      <c r="L2357" s="24"/>
      <c r="N2357" s="213"/>
      <c r="O2357" s="23"/>
    </row>
    <row r="2358" spans="11:15" ht="12.75">
      <c r="K2358" s="22"/>
      <c r="L2358" s="24"/>
      <c r="N2358" s="213"/>
      <c r="O2358" s="23"/>
    </row>
    <row r="2359" spans="11:15" ht="12.75">
      <c r="K2359" s="22"/>
      <c r="L2359" s="24"/>
      <c r="N2359" s="213"/>
      <c r="O2359" s="23"/>
    </row>
    <row r="2360" spans="11:15" ht="12.75">
      <c r="K2360" s="22"/>
      <c r="L2360" s="24"/>
      <c r="N2360" s="213"/>
      <c r="O2360" s="23"/>
    </row>
    <row r="2361" spans="11:15" ht="12.75">
      <c r="K2361" s="22"/>
      <c r="L2361" s="24"/>
      <c r="N2361" s="213"/>
      <c r="O2361" s="23"/>
    </row>
    <row r="2362" spans="11:15" ht="12.75">
      <c r="K2362" s="22"/>
      <c r="L2362" s="24"/>
      <c r="N2362" s="213"/>
      <c r="O2362" s="23"/>
    </row>
    <row r="2363" spans="11:15" ht="12.75">
      <c r="K2363" s="22"/>
      <c r="L2363" s="24"/>
      <c r="N2363" s="213"/>
      <c r="O2363" s="23"/>
    </row>
    <row r="2364" spans="11:15" ht="12.75">
      <c r="K2364" s="22"/>
      <c r="L2364" s="24"/>
      <c r="N2364" s="213"/>
      <c r="O2364" s="23"/>
    </row>
    <row r="2365" spans="11:15" ht="12.75">
      <c r="K2365" s="22"/>
      <c r="L2365" s="24"/>
      <c r="N2365" s="213"/>
      <c r="O2365" s="23"/>
    </row>
    <row r="2366" spans="11:15" ht="12.75">
      <c r="K2366" s="22"/>
      <c r="L2366" s="24"/>
      <c r="N2366" s="213"/>
      <c r="O2366" s="23"/>
    </row>
    <row r="2367" spans="11:15" ht="12.75">
      <c r="K2367" s="22"/>
      <c r="L2367" s="24"/>
      <c r="N2367" s="213"/>
      <c r="O2367" s="23"/>
    </row>
    <row r="2368" spans="11:15" ht="12.75">
      <c r="K2368" s="22"/>
      <c r="L2368" s="24"/>
      <c r="N2368" s="213"/>
      <c r="O2368" s="23"/>
    </row>
    <row r="2369" spans="11:15" ht="12.75">
      <c r="K2369" s="22"/>
      <c r="L2369" s="24"/>
      <c r="N2369" s="213"/>
      <c r="O2369" s="23"/>
    </row>
    <row r="2370" spans="11:15" ht="12.75">
      <c r="K2370" s="22"/>
      <c r="L2370" s="24"/>
      <c r="N2370" s="213"/>
      <c r="O2370" s="23"/>
    </row>
    <row r="2371" spans="11:15" ht="12.75">
      <c r="K2371" s="22"/>
      <c r="L2371" s="24"/>
      <c r="N2371" s="213"/>
      <c r="O2371" s="23"/>
    </row>
    <row r="2372" spans="11:15" ht="12.75">
      <c r="K2372" s="22"/>
      <c r="L2372" s="24"/>
      <c r="N2372" s="213"/>
      <c r="O2372" s="23"/>
    </row>
    <row r="2373" spans="11:15" ht="12.75">
      <c r="K2373" s="22"/>
      <c r="L2373" s="24"/>
      <c r="N2373" s="213"/>
      <c r="O2373" s="23"/>
    </row>
    <row r="2374" spans="11:15" ht="12.75">
      <c r="K2374" s="22"/>
      <c r="L2374" s="24"/>
      <c r="N2374" s="213"/>
      <c r="O2374" s="23"/>
    </row>
    <row r="2375" spans="11:15" ht="12.75">
      <c r="K2375" s="22"/>
      <c r="L2375" s="24"/>
      <c r="N2375" s="213"/>
      <c r="O2375" s="23"/>
    </row>
    <row r="2376" spans="11:15" ht="12.75">
      <c r="K2376" s="22"/>
      <c r="L2376" s="24"/>
      <c r="N2376" s="213"/>
      <c r="O2376" s="23"/>
    </row>
    <row r="2377" spans="11:15" ht="12.75">
      <c r="K2377" s="22"/>
      <c r="L2377" s="24"/>
      <c r="N2377" s="213"/>
      <c r="O2377" s="23"/>
    </row>
    <row r="2378" spans="11:15" ht="12.75">
      <c r="K2378" s="22"/>
      <c r="L2378" s="24"/>
      <c r="N2378" s="213"/>
      <c r="O2378" s="23"/>
    </row>
    <row r="2379" spans="11:15" ht="12.75">
      <c r="K2379" s="22"/>
      <c r="L2379" s="24"/>
      <c r="N2379" s="213"/>
      <c r="O2379" s="23"/>
    </row>
    <row r="2380" spans="11:15" ht="12.75">
      <c r="K2380" s="22"/>
      <c r="L2380" s="24"/>
      <c r="N2380" s="213"/>
      <c r="O2380" s="23"/>
    </row>
    <row r="2381" spans="11:15" ht="12.75">
      <c r="K2381" s="22"/>
      <c r="L2381" s="24"/>
      <c r="N2381" s="213"/>
      <c r="O2381" s="23"/>
    </row>
    <row r="2382" spans="11:15" ht="12.75">
      <c r="K2382" s="22"/>
      <c r="L2382" s="24"/>
      <c r="N2382" s="213"/>
      <c r="O2382" s="23"/>
    </row>
    <row r="2383" spans="11:15" ht="12.75">
      <c r="K2383" s="22"/>
      <c r="L2383" s="24"/>
      <c r="N2383" s="213"/>
      <c r="O2383" s="23"/>
    </row>
    <row r="2384" spans="11:15" ht="12.75">
      <c r="K2384" s="22"/>
      <c r="L2384" s="24"/>
      <c r="N2384" s="213"/>
      <c r="O2384" s="23"/>
    </row>
    <row r="2385" spans="11:15" ht="12.75">
      <c r="K2385" s="22"/>
      <c r="L2385" s="24"/>
      <c r="N2385" s="213"/>
      <c r="O2385" s="23"/>
    </row>
    <row r="2386" spans="11:15" ht="12.75">
      <c r="K2386" s="22"/>
      <c r="L2386" s="24"/>
      <c r="N2386" s="213"/>
      <c r="O2386" s="23"/>
    </row>
    <row r="2387" spans="11:15" ht="12.75">
      <c r="K2387" s="22"/>
      <c r="L2387" s="24"/>
      <c r="N2387" s="213"/>
      <c r="O2387" s="23"/>
    </row>
    <row r="2388" spans="11:15" ht="12.75">
      <c r="K2388" s="22"/>
      <c r="L2388" s="24"/>
      <c r="N2388" s="213"/>
      <c r="O2388" s="23"/>
    </row>
    <row r="2389" spans="11:15" ht="12.75">
      <c r="K2389" s="22"/>
      <c r="L2389" s="24"/>
      <c r="N2389" s="213"/>
      <c r="O2389" s="23"/>
    </row>
    <row r="2390" spans="11:15" ht="12.75">
      <c r="K2390" s="22"/>
      <c r="L2390" s="24"/>
      <c r="N2390" s="213"/>
      <c r="O2390" s="23"/>
    </row>
  </sheetData>
  <mergeCells count="38">
    <mergeCell ref="M8:M11"/>
    <mergeCell ref="A123:A125"/>
    <mergeCell ref="J7:L7"/>
    <mergeCell ref="H9:I9"/>
    <mergeCell ref="C9:C11"/>
    <mergeCell ref="D9:E9"/>
    <mergeCell ref="J9:J11"/>
    <mergeCell ref="C8:E8"/>
    <mergeCell ref="K9:L9"/>
    <mergeCell ref="I10:I11"/>
    <mergeCell ref="K10:K11"/>
    <mergeCell ref="F8:L8"/>
    <mergeCell ref="F3:G3"/>
    <mergeCell ref="H3:L3"/>
    <mergeCell ref="A5:L5"/>
    <mergeCell ref="A6:L6"/>
    <mergeCell ref="F9:F11"/>
    <mergeCell ref="G9:G11"/>
    <mergeCell ref="H10:H11"/>
    <mergeCell ref="D10:D11"/>
    <mergeCell ref="F1:G1"/>
    <mergeCell ref="H1:L1"/>
    <mergeCell ref="F2:G2"/>
    <mergeCell ref="H2:L2"/>
    <mergeCell ref="E10:E11"/>
    <mergeCell ref="A8:A11"/>
    <mergeCell ref="B8:B11"/>
    <mergeCell ref="A104:A106"/>
    <mergeCell ref="A107:A109"/>
    <mergeCell ref="K136:L136"/>
    <mergeCell ref="A110:A112"/>
    <mergeCell ref="G135:H135"/>
    <mergeCell ref="A113:A115"/>
    <mergeCell ref="A120:A122"/>
    <mergeCell ref="A126:A129"/>
    <mergeCell ref="A118:A119"/>
    <mergeCell ref="B136:C136"/>
    <mergeCell ref="A116:A117"/>
  </mergeCells>
  <printOptions/>
  <pageMargins left="0.35" right="0.15748031496062992" top="0.44" bottom="0.16" header="0.16" footer="0.15748031496062992"/>
  <pageSetup horizontalDpi="600" verticalDpi="600" orientation="landscape" paperSize="9" scale="67" r:id="rId1"/>
  <rowBreaks count="3" manualBreakCount="3">
    <brk id="35" max="12" man="1"/>
    <brk id="61" max="12" man="1"/>
    <brk id="92" max="12" man="1"/>
  </rowBreaks>
</worksheet>
</file>

<file path=xl/worksheets/sheet2.xml><?xml version="1.0" encoding="utf-8"?>
<worksheet xmlns="http://schemas.openxmlformats.org/spreadsheetml/2006/main" xmlns:r="http://schemas.openxmlformats.org/officeDocument/2006/relationships">
  <dimension ref="A1:AI1096"/>
  <sheetViews>
    <sheetView showZeros="0" tabSelected="1" view="pageBreakPreview" zoomScale="80" zoomScaleSheetLayoutView="80" workbookViewId="0" topLeftCell="A179">
      <selection activeCell="M30" sqref="M30"/>
    </sheetView>
  </sheetViews>
  <sheetFormatPr defaultColWidth="9.00390625" defaultRowHeight="12.75"/>
  <cols>
    <col min="1" max="1" width="9.125" style="1" customWidth="1"/>
    <col min="2" max="2" width="42.00390625" style="40" customWidth="1"/>
    <col min="3" max="3" width="16.625" style="1" customWidth="1"/>
    <col min="4" max="4" width="16.375" style="1" customWidth="1"/>
    <col min="5" max="5" width="14.375" style="1" customWidth="1"/>
    <col min="6" max="6" width="14.75390625" style="1" customWidth="1"/>
    <col min="7" max="7" width="15.75390625" style="1" customWidth="1"/>
    <col min="8" max="8" width="13.00390625" style="1" customWidth="1"/>
    <col min="9" max="9" width="12.625" style="1" customWidth="1"/>
    <col min="10" max="10" width="13.875" style="1" customWidth="1"/>
    <col min="11" max="12" width="14.875" style="1" customWidth="1"/>
    <col min="13" max="13" width="16.625" style="138" customWidth="1"/>
    <col min="14" max="14" width="15.125" style="218" customWidth="1"/>
    <col min="15" max="16" width="12.375" style="54" bestFit="1" customWidth="1"/>
    <col min="17" max="27" width="9.125" style="54" customWidth="1"/>
    <col min="28" max="16384" width="9.125" style="1" customWidth="1"/>
  </cols>
  <sheetData>
    <row r="1" spans="6:12" ht="15.75" customHeight="1">
      <c r="F1" s="338"/>
      <c r="G1" s="338"/>
      <c r="H1" s="339" t="s">
        <v>193</v>
      </c>
      <c r="I1" s="339"/>
      <c r="J1" s="339"/>
      <c r="K1" s="339"/>
      <c r="L1" s="339"/>
    </row>
    <row r="2" spans="6:12" ht="15.75" customHeight="1">
      <c r="F2" s="327"/>
      <c r="G2" s="327"/>
      <c r="H2" s="339" t="s">
        <v>135</v>
      </c>
      <c r="I2" s="339"/>
      <c r="J2" s="339"/>
      <c r="K2" s="339"/>
      <c r="L2" s="339"/>
    </row>
    <row r="3" spans="6:12" ht="16.5" customHeight="1">
      <c r="F3" s="327"/>
      <c r="G3" s="327"/>
      <c r="H3" s="306" t="s">
        <v>322</v>
      </c>
      <c r="I3" s="306"/>
      <c r="J3" s="306"/>
      <c r="K3" s="306"/>
      <c r="L3" s="306"/>
    </row>
    <row r="4" spans="6:12" ht="26.25" customHeight="1">
      <c r="F4" s="44"/>
      <c r="G4" s="44"/>
      <c r="H4" s="55"/>
      <c r="I4" s="55"/>
      <c r="J4" s="55"/>
      <c r="K4" s="55"/>
      <c r="L4" s="55"/>
    </row>
    <row r="5" spans="1:12" ht="14.25" customHeight="1">
      <c r="A5" s="328" t="s">
        <v>267</v>
      </c>
      <c r="B5" s="328"/>
      <c r="C5" s="328"/>
      <c r="D5" s="328"/>
      <c r="E5" s="328"/>
      <c r="F5" s="328"/>
      <c r="G5" s="328"/>
      <c r="H5" s="328"/>
      <c r="I5" s="328"/>
      <c r="J5" s="328"/>
      <c r="K5" s="328"/>
      <c r="L5" s="328"/>
    </row>
    <row r="6" spans="1:12" ht="13.5" customHeight="1">
      <c r="A6" s="328" t="s">
        <v>28</v>
      </c>
      <c r="B6" s="328"/>
      <c r="C6" s="328"/>
      <c r="D6" s="328"/>
      <c r="E6" s="328"/>
      <c r="F6" s="328"/>
      <c r="G6" s="328"/>
      <c r="H6" s="328"/>
      <c r="I6" s="328"/>
      <c r="J6" s="328"/>
      <c r="K6" s="328"/>
      <c r="L6" s="328"/>
    </row>
    <row r="7" spans="1:12" ht="13.5" customHeight="1">
      <c r="A7" s="45"/>
      <c r="B7" s="45"/>
      <c r="C7" s="45"/>
      <c r="D7" s="45"/>
      <c r="E7" s="45"/>
      <c r="F7" s="45"/>
      <c r="G7" s="45"/>
      <c r="H7" s="45"/>
      <c r="I7" s="45"/>
      <c r="J7" s="45"/>
      <c r="K7" s="45"/>
      <c r="L7" s="45"/>
    </row>
    <row r="8" spans="10:11" ht="15.75" customHeight="1" thickBot="1">
      <c r="J8" s="335" t="s">
        <v>236</v>
      </c>
      <c r="K8" s="335"/>
    </row>
    <row r="9" spans="1:25" ht="21" customHeight="1">
      <c r="A9" s="310" t="s">
        <v>230</v>
      </c>
      <c r="B9" s="316" t="s">
        <v>232</v>
      </c>
      <c r="C9" s="318" t="s">
        <v>5</v>
      </c>
      <c r="D9" s="318"/>
      <c r="E9" s="318"/>
      <c r="F9" s="314" t="s">
        <v>6</v>
      </c>
      <c r="G9" s="315"/>
      <c r="H9" s="315"/>
      <c r="I9" s="315"/>
      <c r="J9" s="315"/>
      <c r="K9" s="315"/>
      <c r="L9" s="315"/>
      <c r="M9" s="324" t="s">
        <v>7</v>
      </c>
      <c r="O9" s="56"/>
      <c r="P9" s="56"/>
      <c r="Q9" s="56"/>
      <c r="R9" s="56"/>
      <c r="S9" s="56"/>
      <c r="T9" s="56"/>
      <c r="U9" s="56"/>
      <c r="V9" s="56"/>
      <c r="W9" s="56"/>
      <c r="X9" s="56"/>
      <c r="Y9" s="57"/>
    </row>
    <row r="10" spans="1:25" ht="33.75" customHeight="1">
      <c r="A10" s="311"/>
      <c r="B10" s="317"/>
      <c r="C10" s="329" t="s">
        <v>8</v>
      </c>
      <c r="D10" s="332" t="s">
        <v>9</v>
      </c>
      <c r="E10" s="332"/>
      <c r="F10" s="333" t="s">
        <v>8</v>
      </c>
      <c r="G10" s="319" t="s">
        <v>233</v>
      </c>
      <c r="H10" s="319" t="s">
        <v>9</v>
      </c>
      <c r="I10" s="319"/>
      <c r="J10" s="319" t="s">
        <v>226</v>
      </c>
      <c r="K10" s="312" t="s">
        <v>9</v>
      </c>
      <c r="L10" s="313"/>
      <c r="M10" s="325"/>
      <c r="O10" s="56"/>
      <c r="P10" s="56"/>
      <c r="Q10" s="56"/>
      <c r="R10" s="56"/>
      <c r="S10" s="56"/>
      <c r="T10" s="56"/>
      <c r="U10" s="56"/>
      <c r="V10" s="56"/>
      <c r="W10" s="56"/>
      <c r="X10" s="56"/>
      <c r="Y10" s="57"/>
    </row>
    <row r="11" spans="1:25" ht="18.75" customHeight="1">
      <c r="A11" s="322" t="s">
        <v>231</v>
      </c>
      <c r="B11" s="342" t="s">
        <v>224</v>
      </c>
      <c r="C11" s="330"/>
      <c r="D11" s="344" t="s">
        <v>139</v>
      </c>
      <c r="E11" s="340" t="s">
        <v>140</v>
      </c>
      <c r="F11" s="334"/>
      <c r="G11" s="320"/>
      <c r="H11" s="344" t="s">
        <v>139</v>
      </c>
      <c r="I11" s="340" t="s">
        <v>140</v>
      </c>
      <c r="J11" s="320"/>
      <c r="K11" s="336" t="s">
        <v>234</v>
      </c>
      <c r="L11" s="92" t="s">
        <v>9</v>
      </c>
      <c r="M11" s="325"/>
      <c r="O11" s="56"/>
      <c r="P11" s="56"/>
      <c r="Q11" s="56"/>
      <c r="R11" s="56"/>
      <c r="S11" s="56"/>
      <c r="T11" s="56"/>
      <c r="U11" s="56"/>
      <c r="V11" s="56"/>
      <c r="W11" s="56"/>
      <c r="X11" s="56"/>
      <c r="Y11" s="57"/>
    </row>
    <row r="12" spans="1:25" ht="94.5" customHeight="1" thickBot="1">
      <c r="A12" s="323"/>
      <c r="B12" s="343"/>
      <c r="C12" s="331"/>
      <c r="D12" s="345"/>
      <c r="E12" s="341"/>
      <c r="F12" s="331"/>
      <c r="G12" s="321"/>
      <c r="H12" s="345"/>
      <c r="I12" s="341"/>
      <c r="J12" s="321"/>
      <c r="K12" s="337"/>
      <c r="L12" s="135" t="s">
        <v>235</v>
      </c>
      <c r="M12" s="326"/>
      <c r="O12" s="56"/>
      <c r="P12" s="56"/>
      <c r="Q12" s="56"/>
      <c r="R12" s="56"/>
      <c r="S12" s="56"/>
      <c r="T12" s="56"/>
      <c r="U12" s="56"/>
      <c r="V12" s="56"/>
      <c r="W12" s="56"/>
      <c r="X12" s="56"/>
      <c r="Y12" s="57"/>
    </row>
    <row r="13" spans="1:27" s="53" customFormat="1" ht="21" customHeight="1" thickBot="1">
      <c r="A13" s="234">
        <v>1</v>
      </c>
      <c r="B13" s="235" t="s">
        <v>190</v>
      </c>
      <c r="C13" s="236">
        <v>3</v>
      </c>
      <c r="D13" s="236">
        <v>4</v>
      </c>
      <c r="E13" s="236">
        <v>5</v>
      </c>
      <c r="F13" s="236">
        <v>6</v>
      </c>
      <c r="G13" s="236">
        <v>7</v>
      </c>
      <c r="H13" s="236">
        <v>8</v>
      </c>
      <c r="I13" s="236">
        <v>9</v>
      </c>
      <c r="J13" s="236">
        <v>10</v>
      </c>
      <c r="K13" s="236">
        <v>11</v>
      </c>
      <c r="L13" s="237">
        <v>12</v>
      </c>
      <c r="M13" s="238" t="s">
        <v>228</v>
      </c>
      <c r="N13" s="218"/>
      <c r="O13" s="56"/>
      <c r="P13" s="56"/>
      <c r="Q13" s="56"/>
      <c r="R13" s="56"/>
      <c r="S13" s="56"/>
      <c r="T13" s="56"/>
      <c r="U13" s="56"/>
      <c r="V13" s="56"/>
      <c r="W13" s="56"/>
      <c r="X13" s="56"/>
      <c r="Y13" s="56"/>
      <c r="Z13" s="56"/>
      <c r="AA13" s="56"/>
    </row>
    <row r="14" spans="1:27" s="27" customFormat="1" ht="15.75" customHeight="1">
      <c r="A14" s="168" t="s">
        <v>269</v>
      </c>
      <c r="B14" s="160" t="s">
        <v>29</v>
      </c>
      <c r="C14" s="158">
        <f>C15+C16+C17+C18+C19+C23+C25</f>
        <v>12158200</v>
      </c>
      <c r="D14" s="158">
        <f>D15+D16+D17+D18+D19+D23+D25</f>
        <v>5594300</v>
      </c>
      <c r="E14" s="158">
        <f>E15+E16+E17+E18+E19+E23</f>
        <v>1334625</v>
      </c>
      <c r="F14" s="158">
        <f>G14+J14</f>
        <v>1703515.99</v>
      </c>
      <c r="G14" s="158">
        <f aca="true" t="shared" si="0" ref="G14:L14">G15+G16+G17+G18+G23+G19</f>
        <v>18100</v>
      </c>
      <c r="H14" s="158">
        <f t="shared" si="0"/>
        <v>0</v>
      </c>
      <c r="I14" s="158">
        <f t="shared" si="0"/>
        <v>0</v>
      </c>
      <c r="J14" s="158">
        <f t="shared" si="0"/>
        <v>1685415.99</v>
      </c>
      <c r="K14" s="158">
        <f t="shared" si="0"/>
        <v>1678015.99</v>
      </c>
      <c r="L14" s="158">
        <f t="shared" si="0"/>
        <v>744800</v>
      </c>
      <c r="M14" s="169">
        <f aca="true" t="shared" si="1" ref="M14:M24">C14+F14</f>
        <v>13861715.99</v>
      </c>
      <c r="N14" s="219"/>
      <c r="O14" s="58"/>
      <c r="P14" s="58"/>
      <c r="Q14" s="58"/>
      <c r="R14" s="58"/>
      <c r="S14" s="58"/>
      <c r="T14" s="58"/>
      <c r="U14" s="58"/>
      <c r="V14" s="58"/>
      <c r="W14" s="58"/>
      <c r="X14" s="58"/>
      <c r="Y14" s="58"/>
      <c r="Z14" s="58"/>
      <c r="AA14" s="59"/>
    </row>
    <row r="15" spans="1:16" ht="17.25" customHeight="1">
      <c r="A15" s="110" t="s">
        <v>58</v>
      </c>
      <c r="B15" s="29" t="s">
        <v>30</v>
      </c>
      <c r="C15" s="146">
        <f>9502500-16</f>
        <v>9502484</v>
      </c>
      <c r="D15" s="146">
        <v>5277000</v>
      </c>
      <c r="E15" s="146">
        <v>1334625</v>
      </c>
      <c r="F15" s="146">
        <f>G15+J15</f>
        <v>524500</v>
      </c>
      <c r="G15" s="146">
        <v>18100</v>
      </c>
      <c r="H15" s="146"/>
      <c r="I15" s="146"/>
      <c r="J15" s="146">
        <f>7400+K15</f>
        <v>506400</v>
      </c>
      <c r="K15" s="146">
        <v>499000</v>
      </c>
      <c r="L15" s="147"/>
      <c r="M15" s="170">
        <f t="shared" si="1"/>
        <v>10026984</v>
      </c>
      <c r="N15" s="219"/>
      <c r="O15" s="58"/>
      <c r="P15" s="58"/>
    </row>
    <row r="16" spans="1:16" ht="24" customHeight="1">
      <c r="A16" s="110" t="s">
        <v>62</v>
      </c>
      <c r="B16" s="31" t="s">
        <v>119</v>
      </c>
      <c r="C16" s="146">
        <v>891400</v>
      </c>
      <c r="D16" s="146"/>
      <c r="E16" s="146"/>
      <c r="F16" s="146"/>
      <c r="G16" s="146"/>
      <c r="H16" s="146"/>
      <c r="I16" s="146"/>
      <c r="J16" s="146"/>
      <c r="K16" s="146"/>
      <c r="L16" s="147"/>
      <c r="M16" s="170">
        <f t="shared" si="1"/>
        <v>891400</v>
      </c>
      <c r="N16" s="219"/>
      <c r="O16" s="58"/>
      <c r="P16" s="58"/>
    </row>
    <row r="17" spans="1:16" ht="24.75" customHeight="1">
      <c r="A17" s="110" t="s">
        <v>120</v>
      </c>
      <c r="B17" s="31" t="s">
        <v>121</v>
      </c>
      <c r="C17" s="146">
        <v>90000</v>
      </c>
      <c r="D17" s="146"/>
      <c r="E17" s="146"/>
      <c r="F17" s="146"/>
      <c r="G17" s="146"/>
      <c r="H17" s="146"/>
      <c r="I17" s="146"/>
      <c r="J17" s="146"/>
      <c r="K17" s="146"/>
      <c r="L17" s="147"/>
      <c r="M17" s="170">
        <f t="shared" si="1"/>
        <v>90000</v>
      </c>
      <c r="N17" s="219"/>
      <c r="O17" s="58"/>
      <c r="P17" s="58"/>
    </row>
    <row r="18" spans="1:27" ht="24.75" customHeight="1">
      <c r="A18" s="110" t="s">
        <v>68</v>
      </c>
      <c r="B18" s="31" t="s">
        <v>216</v>
      </c>
      <c r="C18" s="146">
        <v>180000</v>
      </c>
      <c r="D18" s="146"/>
      <c r="E18" s="146"/>
      <c r="F18" s="146"/>
      <c r="G18" s="146"/>
      <c r="H18" s="146"/>
      <c r="I18" s="146"/>
      <c r="J18" s="146"/>
      <c r="K18" s="146"/>
      <c r="L18" s="147"/>
      <c r="M18" s="170">
        <f t="shared" si="1"/>
        <v>180000</v>
      </c>
      <c r="N18" s="219"/>
      <c r="O18" s="58"/>
      <c r="P18" s="58"/>
      <c r="AA18" s="59"/>
    </row>
    <row r="19" spans="1:27" ht="14.25" customHeight="1">
      <c r="A19" s="110" t="s">
        <v>73</v>
      </c>
      <c r="B19" s="31" t="s">
        <v>20</v>
      </c>
      <c r="C19" s="146">
        <f>C20+C21+C22</f>
        <v>637000</v>
      </c>
      <c r="D19" s="146">
        <f aca="true" t="shared" si="2" ref="D19:K19">D20+D21+D22</f>
        <v>21600</v>
      </c>
      <c r="E19" s="146">
        <f t="shared" si="2"/>
        <v>0</v>
      </c>
      <c r="F19" s="146">
        <f t="shared" si="2"/>
        <v>9000</v>
      </c>
      <c r="G19" s="146">
        <f t="shared" si="2"/>
        <v>0</v>
      </c>
      <c r="H19" s="146">
        <f t="shared" si="2"/>
        <v>0</v>
      </c>
      <c r="I19" s="146">
        <f t="shared" si="2"/>
        <v>0</v>
      </c>
      <c r="J19" s="146">
        <f t="shared" si="2"/>
        <v>9000</v>
      </c>
      <c r="K19" s="146">
        <f t="shared" si="2"/>
        <v>9000</v>
      </c>
      <c r="L19" s="147"/>
      <c r="M19" s="170">
        <f t="shared" si="1"/>
        <v>646000</v>
      </c>
      <c r="N19" s="219"/>
      <c r="O19" s="58"/>
      <c r="P19" s="58"/>
      <c r="AA19" s="59"/>
    </row>
    <row r="20" spans="1:27" ht="17.25" customHeight="1">
      <c r="A20" s="171" t="s">
        <v>209</v>
      </c>
      <c r="B20" s="21" t="s">
        <v>210</v>
      </c>
      <c r="C20" s="148">
        <v>246000</v>
      </c>
      <c r="D20" s="148"/>
      <c r="E20" s="148"/>
      <c r="F20" s="148"/>
      <c r="G20" s="148"/>
      <c r="H20" s="148"/>
      <c r="I20" s="148"/>
      <c r="J20" s="148"/>
      <c r="K20" s="148"/>
      <c r="L20" s="149"/>
      <c r="M20" s="170">
        <f t="shared" si="1"/>
        <v>246000</v>
      </c>
      <c r="N20" s="219"/>
      <c r="O20" s="58"/>
      <c r="P20" s="58"/>
      <c r="AA20" s="59"/>
    </row>
    <row r="21" spans="1:27" ht="19.5" customHeight="1">
      <c r="A21" s="171" t="s">
        <v>124</v>
      </c>
      <c r="B21" s="21" t="s">
        <v>125</v>
      </c>
      <c r="C21" s="148">
        <v>360000</v>
      </c>
      <c r="D21" s="148"/>
      <c r="E21" s="148"/>
      <c r="F21" s="146"/>
      <c r="G21" s="146"/>
      <c r="H21" s="146"/>
      <c r="I21" s="146"/>
      <c r="J21" s="146"/>
      <c r="K21" s="146"/>
      <c r="L21" s="149"/>
      <c r="M21" s="170">
        <f t="shared" si="1"/>
        <v>360000</v>
      </c>
      <c r="N21" s="219"/>
      <c r="O21" s="58"/>
      <c r="P21" s="58"/>
      <c r="AA21" s="59"/>
    </row>
    <row r="22" spans="1:27" ht="18" customHeight="1">
      <c r="A22" s="171" t="s">
        <v>126</v>
      </c>
      <c r="B22" s="21" t="s">
        <v>127</v>
      </c>
      <c r="C22" s="148">
        <v>31000</v>
      </c>
      <c r="D22" s="148">
        <v>21600</v>
      </c>
      <c r="E22" s="148"/>
      <c r="F22" s="148">
        <f>G22+J22</f>
        <v>9000</v>
      </c>
      <c r="G22" s="148"/>
      <c r="H22" s="148"/>
      <c r="I22" s="148"/>
      <c r="J22" s="148">
        <v>9000</v>
      </c>
      <c r="K22" s="148">
        <v>9000</v>
      </c>
      <c r="L22" s="149"/>
      <c r="M22" s="170">
        <f t="shared" si="1"/>
        <v>40000</v>
      </c>
      <c r="N22" s="219"/>
      <c r="O22" s="58"/>
      <c r="P22" s="58"/>
      <c r="AA22" s="59"/>
    </row>
    <row r="23" spans="1:27" ht="13.5" customHeight="1">
      <c r="A23" s="110" t="s">
        <v>86</v>
      </c>
      <c r="B23" s="29" t="s">
        <v>312</v>
      </c>
      <c r="C23" s="146">
        <v>857316</v>
      </c>
      <c r="D23" s="146">
        <v>295700</v>
      </c>
      <c r="E23" s="146"/>
      <c r="F23" s="146">
        <f>G23+J23</f>
        <v>1170015.99</v>
      </c>
      <c r="G23" s="146"/>
      <c r="H23" s="146"/>
      <c r="I23" s="146"/>
      <c r="J23" s="146">
        <f>K23</f>
        <v>1170015.99</v>
      </c>
      <c r="K23" s="146">
        <f>268100+3500+K24+153615.99</f>
        <v>1170015.99</v>
      </c>
      <c r="L23" s="147">
        <f>L24</f>
        <v>744800</v>
      </c>
      <c r="M23" s="170">
        <f t="shared" si="1"/>
        <v>2027331.99</v>
      </c>
      <c r="N23" s="219"/>
      <c r="O23" s="58"/>
      <c r="P23" s="58"/>
      <c r="AA23" s="59"/>
    </row>
    <row r="24" spans="1:27" ht="35.25" customHeight="1">
      <c r="A24" s="110"/>
      <c r="B24" s="253" t="s">
        <v>313</v>
      </c>
      <c r="C24" s="146"/>
      <c r="D24" s="146"/>
      <c r="E24" s="146"/>
      <c r="F24" s="148">
        <f>G24+J24</f>
        <v>744800</v>
      </c>
      <c r="G24" s="146"/>
      <c r="H24" s="146"/>
      <c r="I24" s="146"/>
      <c r="J24" s="148">
        <v>744800</v>
      </c>
      <c r="K24" s="148">
        <v>744800</v>
      </c>
      <c r="L24" s="148">
        <v>744800</v>
      </c>
      <c r="M24" s="190">
        <f t="shared" si="1"/>
        <v>744800</v>
      </c>
      <c r="N24" s="219"/>
      <c r="O24" s="58"/>
      <c r="P24" s="58"/>
      <c r="AA24" s="59"/>
    </row>
    <row r="25" spans="1:27" ht="94.5" customHeight="1" hidden="1">
      <c r="A25" s="110"/>
      <c r="B25" s="203" t="s">
        <v>257</v>
      </c>
      <c r="C25" s="146"/>
      <c r="D25" s="146"/>
      <c r="E25" s="146"/>
      <c r="F25" s="146"/>
      <c r="G25" s="146"/>
      <c r="H25" s="146"/>
      <c r="I25" s="146"/>
      <c r="J25" s="146"/>
      <c r="K25" s="146"/>
      <c r="L25" s="147"/>
      <c r="M25" s="170"/>
      <c r="N25" s="219"/>
      <c r="O25" s="58"/>
      <c r="P25" s="58"/>
      <c r="AA25" s="59"/>
    </row>
    <row r="26" spans="1:27" ht="16.5" customHeight="1">
      <c r="A26" s="172" t="s">
        <v>270</v>
      </c>
      <c r="B26" s="17" t="s">
        <v>268</v>
      </c>
      <c r="C26" s="144">
        <f>C27+C28+C42</f>
        <v>232503600</v>
      </c>
      <c r="D26" s="144">
        <f aca="true" t="shared" si="3" ref="D26:M26">D27+D28+D42</f>
        <v>137816500</v>
      </c>
      <c r="E26" s="144">
        <f t="shared" si="3"/>
        <v>29256872</v>
      </c>
      <c r="F26" s="144">
        <f t="shared" si="3"/>
        <v>28805800</v>
      </c>
      <c r="G26" s="144">
        <f t="shared" si="3"/>
        <v>27316600</v>
      </c>
      <c r="H26" s="144">
        <f t="shared" si="3"/>
        <v>4653000</v>
      </c>
      <c r="I26" s="144">
        <f t="shared" si="3"/>
        <v>335000</v>
      </c>
      <c r="J26" s="144">
        <f t="shared" si="3"/>
        <v>1489200</v>
      </c>
      <c r="K26" s="144">
        <f t="shared" si="3"/>
        <v>1300000</v>
      </c>
      <c r="L26" s="144">
        <f t="shared" si="3"/>
        <v>0</v>
      </c>
      <c r="M26" s="174">
        <f t="shared" si="3"/>
        <v>261309400</v>
      </c>
      <c r="N26" s="219"/>
      <c r="O26" s="58"/>
      <c r="P26" s="58"/>
      <c r="AA26" s="59"/>
    </row>
    <row r="27" spans="1:27" ht="14.25" customHeight="1">
      <c r="A27" s="110" t="s">
        <v>58</v>
      </c>
      <c r="B27" s="29" t="s">
        <v>11</v>
      </c>
      <c r="C27" s="146">
        <v>662600</v>
      </c>
      <c r="D27" s="146">
        <v>385500</v>
      </c>
      <c r="E27" s="146">
        <v>109172</v>
      </c>
      <c r="F27" s="146">
        <f>G27+J27</f>
        <v>20000</v>
      </c>
      <c r="G27" s="146"/>
      <c r="H27" s="146"/>
      <c r="I27" s="146"/>
      <c r="J27" s="146">
        <f>K27</f>
        <v>20000</v>
      </c>
      <c r="K27" s="146">
        <v>20000</v>
      </c>
      <c r="L27" s="147"/>
      <c r="M27" s="170">
        <f>C27+F27</f>
        <v>682600</v>
      </c>
      <c r="N27" s="219"/>
      <c r="O27" s="58"/>
      <c r="P27" s="58"/>
      <c r="AA27" s="59"/>
    </row>
    <row r="28" spans="1:27" ht="14.25" customHeight="1">
      <c r="A28" s="173" t="s">
        <v>59</v>
      </c>
      <c r="B28" s="17" t="s">
        <v>12</v>
      </c>
      <c r="C28" s="144">
        <f>C29+C30+C31+C32+C33+C34+C35+C36+C37+C38+C39+C40+C41</f>
        <v>231451000</v>
      </c>
      <c r="D28" s="144">
        <f>D29+D30+D31+D32+D33+D34+D35+D36+D37+D38+D39+D40+D41</f>
        <v>137431000</v>
      </c>
      <c r="E28" s="144">
        <f>E29+E30+E31+E32+E33+E34+E35+E36+E37+E38+E39+E40+E41</f>
        <v>29147700</v>
      </c>
      <c r="F28" s="144">
        <f>F30+F31+F32+F33+F34+F35+F36+F37+F38+F39+F40+F41+F29</f>
        <v>28785800</v>
      </c>
      <c r="G28" s="144">
        <f aca="true" t="shared" si="4" ref="G28:M28">G30+G31+G32+G33+G34+G35+G36+G37+G38+G39+G40+G41+G29</f>
        <v>27316600</v>
      </c>
      <c r="H28" s="144">
        <f t="shared" si="4"/>
        <v>4653000</v>
      </c>
      <c r="I28" s="144">
        <f t="shared" si="4"/>
        <v>335000</v>
      </c>
      <c r="J28" s="144">
        <f t="shared" si="4"/>
        <v>1469200</v>
      </c>
      <c r="K28" s="144">
        <f t="shared" si="4"/>
        <v>1280000</v>
      </c>
      <c r="L28" s="144">
        <f t="shared" si="4"/>
        <v>0</v>
      </c>
      <c r="M28" s="174">
        <f t="shared" si="4"/>
        <v>260236800</v>
      </c>
      <c r="N28" s="220"/>
      <c r="O28" s="58"/>
      <c r="P28" s="58"/>
      <c r="AA28" s="59"/>
    </row>
    <row r="29" spans="1:27" s="32" customFormat="1" ht="15.75">
      <c r="A29" s="114" t="s">
        <v>89</v>
      </c>
      <c r="B29" s="108" t="s">
        <v>31</v>
      </c>
      <c r="C29" s="146">
        <v>69478800</v>
      </c>
      <c r="D29" s="146">
        <v>38779000</v>
      </c>
      <c r="E29" s="146">
        <v>9791500</v>
      </c>
      <c r="F29" s="146">
        <f>G29+J29</f>
        <v>15229400</v>
      </c>
      <c r="G29" s="146">
        <v>14586700</v>
      </c>
      <c r="H29" s="146">
        <v>618000</v>
      </c>
      <c r="I29" s="146">
        <v>54800</v>
      </c>
      <c r="J29" s="146">
        <f>137700+K29</f>
        <v>642700</v>
      </c>
      <c r="K29" s="146">
        <v>505000</v>
      </c>
      <c r="L29" s="146"/>
      <c r="M29" s="170">
        <f aca="true" t="shared" si="5" ref="M29:M46">C29+F29</f>
        <v>84708200</v>
      </c>
      <c r="N29" s="220"/>
      <c r="O29" s="192"/>
      <c r="P29" s="58"/>
      <c r="Q29" s="62"/>
      <c r="R29" s="62"/>
      <c r="S29" s="62"/>
      <c r="T29" s="62"/>
      <c r="U29" s="62"/>
      <c r="V29" s="62"/>
      <c r="W29" s="62"/>
      <c r="X29" s="62"/>
      <c r="Y29" s="62"/>
      <c r="Z29" s="62"/>
      <c r="AA29" s="62"/>
    </row>
    <row r="30" spans="1:27" s="32" customFormat="1" ht="24.75" customHeight="1">
      <c r="A30" s="114" t="s">
        <v>90</v>
      </c>
      <c r="B30" s="108" t="s">
        <v>32</v>
      </c>
      <c r="C30" s="146">
        <v>131737400</v>
      </c>
      <c r="D30" s="146">
        <v>80107700</v>
      </c>
      <c r="E30" s="146">
        <v>16918300</v>
      </c>
      <c r="F30" s="146">
        <f aca="true" t="shared" si="6" ref="F30:F36">G30+J30</f>
        <v>8920100</v>
      </c>
      <c r="G30" s="146">
        <v>8118600</v>
      </c>
      <c r="H30" s="146">
        <v>1176700</v>
      </c>
      <c r="I30" s="146">
        <v>45500</v>
      </c>
      <c r="J30" s="146">
        <f>51500+K30</f>
        <v>801500</v>
      </c>
      <c r="K30" s="146">
        <v>750000</v>
      </c>
      <c r="L30" s="147"/>
      <c r="M30" s="170">
        <f t="shared" si="5"/>
        <v>140657500</v>
      </c>
      <c r="N30" s="220"/>
      <c r="O30" s="192"/>
      <c r="P30" s="58"/>
      <c r="Q30" s="62"/>
      <c r="R30" s="62"/>
      <c r="S30" s="62"/>
      <c r="T30" s="62"/>
      <c r="U30" s="62"/>
      <c r="V30" s="62"/>
      <c r="W30" s="62"/>
      <c r="X30" s="62"/>
      <c r="Y30" s="62"/>
      <c r="Z30" s="62"/>
      <c r="AA30" s="62"/>
    </row>
    <row r="31" spans="1:27" s="32" customFormat="1" ht="18.75" customHeight="1">
      <c r="A31" s="114" t="s">
        <v>159</v>
      </c>
      <c r="B31" s="108" t="s">
        <v>160</v>
      </c>
      <c r="C31" s="146">
        <v>718100</v>
      </c>
      <c r="D31" s="146">
        <v>526100</v>
      </c>
      <c r="E31" s="146"/>
      <c r="F31" s="146">
        <f t="shared" si="6"/>
        <v>0</v>
      </c>
      <c r="G31" s="146"/>
      <c r="H31" s="146"/>
      <c r="I31" s="146"/>
      <c r="J31" s="146"/>
      <c r="K31" s="146"/>
      <c r="L31" s="147"/>
      <c r="M31" s="170">
        <f t="shared" si="5"/>
        <v>718100</v>
      </c>
      <c r="N31" s="220"/>
      <c r="O31" s="192"/>
      <c r="P31" s="58"/>
      <c r="Q31" s="62"/>
      <c r="R31" s="62"/>
      <c r="S31" s="62"/>
      <c r="T31" s="62"/>
      <c r="U31" s="62"/>
      <c r="V31" s="62"/>
      <c r="W31" s="62"/>
      <c r="X31" s="62"/>
      <c r="Y31" s="62"/>
      <c r="Z31" s="62"/>
      <c r="AA31" s="62"/>
    </row>
    <row r="32" spans="1:27" s="32" customFormat="1" ht="15.75">
      <c r="A32" s="114" t="s">
        <v>91</v>
      </c>
      <c r="B32" s="108" t="s">
        <v>33</v>
      </c>
      <c r="C32" s="146">
        <v>6325400</v>
      </c>
      <c r="D32" s="146">
        <v>3434400</v>
      </c>
      <c r="E32" s="146">
        <v>822800</v>
      </c>
      <c r="F32" s="146">
        <f t="shared" si="6"/>
        <v>235300</v>
      </c>
      <c r="G32" s="146">
        <v>235300</v>
      </c>
      <c r="H32" s="146"/>
      <c r="I32" s="146">
        <v>18000</v>
      </c>
      <c r="J32" s="146"/>
      <c r="K32" s="146"/>
      <c r="L32" s="147"/>
      <c r="M32" s="170">
        <f t="shared" si="5"/>
        <v>6560700</v>
      </c>
      <c r="N32" s="220"/>
      <c r="O32" s="192"/>
      <c r="P32" s="58"/>
      <c r="Q32" s="62"/>
      <c r="R32" s="62"/>
      <c r="S32" s="62"/>
      <c r="T32" s="62"/>
      <c r="U32" s="62"/>
      <c r="V32" s="62"/>
      <c r="W32" s="62"/>
      <c r="X32" s="62"/>
      <c r="Y32" s="62"/>
      <c r="Z32" s="62"/>
      <c r="AA32" s="62"/>
    </row>
    <row r="33" spans="1:27" s="32" customFormat="1" ht="15.75">
      <c r="A33" s="114" t="s">
        <v>92</v>
      </c>
      <c r="B33" s="108" t="s">
        <v>34</v>
      </c>
      <c r="C33" s="146">
        <v>3396800</v>
      </c>
      <c r="D33" s="146">
        <v>1515300</v>
      </c>
      <c r="E33" s="146">
        <v>282400</v>
      </c>
      <c r="F33" s="146">
        <f t="shared" si="6"/>
        <v>20500</v>
      </c>
      <c r="G33" s="146">
        <v>20500</v>
      </c>
      <c r="H33" s="146"/>
      <c r="I33" s="146"/>
      <c r="J33" s="146"/>
      <c r="K33" s="146"/>
      <c r="L33" s="147"/>
      <c r="M33" s="170">
        <f t="shared" si="5"/>
        <v>3417300</v>
      </c>
      <c r="N33" s="220"/>
      <c r="O33" s="192"/>
      <c r="P33" s="58"/>
      <c r="Q33" s="62"/>
      <c r="R33" s="62"/>
      <c r="S33" s="62"/>
      <c r="T33" s="62"/>
      <c r="U33" s="62"/>
      <c r="V33" s="62"/>
      <c r="W33" s="62"/>
      <c r="X33" s="62"/>
      <c r="Y33" s="62"/>
      <c r="Z33" s="62"/>
      <c r="AA33" s="62"/>
    </row>
    <row r="34" spans="1:27" s="32" customFormat="1" ht="41.25" customHeight="1">
      <c r="A34" s="114" t="s">
        <v>93</v>
      </c>
      <c r="B34" s="281" t="s">
        <v>320</v>
      </c>
      <c r="C34" s="146">
        <v>9241100</v>
      </c>
      <c r="D34" s="146">
        <v>5965200</v>
      </c>
      <c r="E34" s="146">
        <v>612300</v>
      </c>
      <c r="F34" s="146">
        <f t="shared" si="6"/>
        <v>88500</v>
      </c>
      <c r="G34" s="146">
        <v>73500</v>
      </c>
      <c r="H34" s="146"/>
      <c r="I34" s="146"/>
      <c r="J34" s="146">
        <f>K34</f>
        <v>15000</v>
      </c>
      <c r="K34" s="146">
        <v>15000</v>
      </c>
      <c r="L34" s="147"/>
      <c r="M34" s="170">
        <f t="shared" si="5"/>
        <v>9329600</v>
      </c>
      <c r="N34" s="220"/>
      <c r="O34" s="192"/>
      <c r="P34" s="58"/>
      <c r="Q34" s="62"/>
      <c r="R34" s="62"/>
      <c r="S34" s="62"/>
      <c r="T34" s="62"/>
      <c r="U34" s="62"/>
      <c r="V34" s="62"/>
      <c r="W34" s="62"/>
      <c r="X34" s="62"/>
      <c r="Y34" s="62"/>
      <c r="Z34" s="62"/>
      <c r="AA34" s="62"/>
    </row>
    <row r="35" spans="1:27" s="32" customFormat="1" ht="25.5" customHeight="1">
      <c r="A35" s="114" t="s">
        <v>94</v>
      </c>
      <c r="B35" s="108" t="s">
        <v>35</v>
      </c>
      <c r="C35" s="146">
        <v>7000000</v>
      </c>
      <c r="D35" s="146">
        <v>4733600</v>
      </c>
      <c r="E35" s="146">
        <v>631500</v>
      </c>
      <c r="F35" s="146">
        <f t="shared" si="6"/>
        <v>13000</v>
      </c>
      <c r="G35" s="146">
        <v>13000</v>
      </c>
      <c r="H35" s="146"/>
      <c r="I35" s="146"/>
      <c r="J35" s="146"/>
      <c r="K35" s="146"/>
      <c r="L35" s="147"/>
      <c r="M35" s="170">
        <f t="shared" si="5"/>
        <v>7013000</v>
      </c>
      <c r="N35" s="220"/>
      <c r="O35" s="192"/>
      <c r="P35" s="58"/>
      <c r="Q35" s="62"/>
      <c r="R35" s="62"/>
      <c r="S35" s="62"/>
      <c r="T35" s="62"/>
      <c r="U35" s="62"/>
      <c r="V35" s="62"/>
      <c r="W35" s="62"/>
      <c r="X35" s="62"/>
      <c r="Y35" s="62"/>
      <c r="Z35" s="62"/>
      <c r="AA35" s="62"/>
    </row>
    <row r="36" spans="1:27" s="32" customFormat="1" ht="23.25" customHeight="1">
      <c r="A36" s="114" t="s">
        <v>291</v>
      </c>
      <c r="B36" s="108" t="s">
        <v>292</v>
      </c>
      <c r="C36" s="146"/>
      <c r="D36" s="146"/>
      <c r="E36" s="146"/>
      <c r="F36" s="146">
        <f t="shared" si="6"/>
        <v>4269000</v>
      </c>
      <c r="G36" s="146">
        <v>4269000</v>
      </c>
      <c r="H36" s="146">
        <v>2858300</v>
      </c>
      <c r="I36" s="146">
        <v>216700</v>
      </c>
      <c r="J36" s="146"/>
      <c r="K36" s="146"/>
      <c r="L36" s="147"/>
      <c r="M36" s="170">
        <f t="shared" si="5"/>
        <v>4269000</v>
      </c>
      <c r="N36" s="220"/>
      <c r="O36" s="192"/>
      <c r="P36" s="58"/>
      <c r="Q36" s="62"/>
      <c r="R36" s="62"/>
      <c r="S36" s="62"/>
      <c r="T36" s="62"/>
      <c r="U36" s="62"/>
      <c r="V36" s="62"/>
      <c r="W36" s="62"/>
      <c r="X36" s="62"/>
      <c r="Y36" s="62"/>
      <c r="Z36" s="62"/>
      <c r="AA36" s="62"/>
    </row>
    <row r="37" spans="1:27" s="32" customFormat="1" ht="18.75" customHeight="1">
      <c r="A37" s="114" t="s">
        <v>111</v>
      </c>
      <c r="B37" s="108" t="s">
        <v>36</v>
      </c>
      <c r="C37" s="146">
        <v>739100</v>
      </c>
      <c r="D37" s="146">
        <v>524300</v>
      </c>
      <c r="E37" s="146"/>
      <c r="F37" s="146">
        <f>G37+J37</f>
        <v>10000</v>
      </c>
      <c r="G37" s="146"/>
      <c r="H37" s="146"/>
      <c r="I37" s="146"/>
      <c r="J37" s="146">
        <f>K37</f>
        <v>10000</v>
      </c>
      <c r="K37" s="146">
        <v>10000</v>
      </c>
      <c r="L37" s="147"/>
      <c r="M37" s="170">
        <f t="shared" si="5"/>
        <v>749100</v>
      </c>
      <c r="N37" s="220"/>
      <c r="O37" s="192"/>
      <c r="P37" s="58"/>
      <c r="Q37" s="62"/>
      <c r="R37" s="62"/>
      <c r="S37" s="62"/>
      <c r="T37" s="62"/>
      <c r="U37" s="62"/>
      <c r="V37" s="62"/>
      <c r="W37" s="62"/>
      <c r="X37" s="62"/>
      <c r="Y37" s="62"/>
      <c r="Z37" s="62"/>
      <c r="AA37" s="62"/>
    </row>
    <row r="38" spans="1:27" s="32" customFormat="1" ht="30.75" customHeight="1">
      <c r="A38" s="114" t="s">
        <v>95</v>
      </c>
      <c r="B38" s="108" t="s">
        <v>37</v>
      </c>
      <c r="C38" s="146">
        <v>123300</v>
      </c>
      <c r="D38" s="146">
        <v>85500</v>
      </c>
      <c r="E38" s="146"/>
      <c r="F38" s="146"/>
      <c r="G38" s="146"/>
      <c r="H38" s="146"/>
      <c r="I38" s="146"/>
      <c r="J38" s="146"/>
      <c r="K38" s="146"/>
      <c r="L38" s="147"/>
      <c r="M38" s="170">
        <f t="shared" si="5"/>
        <v>123300</v>
      </c>
      <c r="N38" s="220"/>
      <c r="O38" s="192"/>
      <c r="P38" s="58"/>
      <c r="Q38" s="62"/>
      <c r="R38" s="62"/>
      <c r="S38" s="62"/>
      <c r="T38" s="62"/>
      <c r="U38" s="62"/>
      <c r="V38" s="62"/>
      <c r="W38" s="62"/>
      <c r="X38" s="62"/>
      <c r="Y38" s="62"/>
      <c r="Z38" s="62"/>
      <c r="AA38" s="62"/>
    </row>
    <row r="39" spans="1:27" s="32" customFormat="1" ht="18" customHeight="1">
      <c r="A39" s="114" t="s">
        <v>96</v>
      </c>
      <c r="B39" s="108" t="s">
        <v>38</v>
      </c>
      <c r="C39" s="146">
        <v>2328500</v>
      </c>
      <c r="D39" s="146">
        <v>1599200</v>
      </c>
      <c r="E39" s="146">
        <v>88900</v>
      </c>
      <c r="F39" s="146"/>
      <c r="G39" s="146"/>
      <c r="H39" s="146"/>
      <c r="I39" s="146"/>
      <c r="J39" s="146"/>
      <c r="K39" s="146"/>
      <c r="L39" s="147"/>
      <c r="M39" s="170">
        <f t="shared" si="5"/>
        <v>2328500</v>
      </c>
      <c r="N39" s="220"/>
      <c r="O39" s="192"/>
      <c r="P39" s="58"/>
      <c r="Q39" s="62"/>
      <c r="R39" s="62"/>
      <c r="S39" s="62"/>
      <c r="T39" s="62"/>
      <c r="U39" s="62"/>
      <c r="V39" s="62"/>
      <c r="W39" s="62"/>
      <c r="X39" s="62"/>
      <c r="Y39" s="62"/>
      <c r="Z39" s="62"/>
      <c r="AA39" s="62"/>
    </row>
    <row r="40" spans="1:27" s="32" customFormat="1" ht="19.5" customHeight="1">
      <c r="A40" s="114" t="s">
        <v>206</v>
      </c>
      <c r="B40" s="108" t="s">
        <v>207</v>
      </c>
      <c r="C40" s="146">
        <v>230500</v>
      </c>
      <c r="D40" s="146">
        <v>160700</v>
      </c>
      <c r="E40" s="146"/>
      <c r="F40" s="146"/>
      <c r="G40" s="146"/>
      <c r="H40" s="146"/>
      <c r="I40" s="146"/>
      <c r="J40" s="146"/>
      <c r="K40" s="146"/>
      <c r="L40" s="147"/>
      <c r="M40" s="170">
        <f t="shared" si="5"/>
        <v>230500</v>
      </c>
      <c r="N40" s="220"/>
      <c r="O40" s="192"/>
      <c r="P40" s="58"/>
      <c r="Q40" s="62"/>
      <c r="R40" s="62"/>
      <c r="S40" s="62"/>
      <c r="T40" s="62"/>
      <c r="U40" s="62"/>
      <c r="V40" s="62"/>
      <c r="W40" s="62"/>
      <c r="X40" s="62"/>
      <c r="Y40" s="62"/>
      <c r="Z40" s="62"/>
      <c r="AA40" s="62"/>
    </row>
    <row r="41" spans="1:27" s="32" customFormat="1" ht="39" customHeight="1">
      <c r="A41" s="114" t="s">
        <v>0</v>
      </c>
      <c r="B41" s="108" t="s">
        <v>1</v>
      </c>
      <c r="C41" s="146">
        <v>132000</v>
      </c>
      <c r="D41" s="146"/>
      <c r="E41" s="146"/>
      <c r="F41" s="146"/>
      <c r="G41" s="146"/>
      <c r="H41" s="146"/>
      <c r="I41" s="146"/>
      <c r="J41" s="146"/>
      <c r="K41" s="146"/>
      <c r="L41" s="147"/>
      <c r="M41" s="170">
        <f t="shared" si="5"/>
        <v>132000</v>
      </c>
      <c r="N41" s="220"/>
      <c r="O41" s="192"/>
      <c r="P41" s="58"/>
      <c r="Q41" s="62"/>
      <c r="R41" s="62"/>
      <c r="S41" s="62"/>
      <c r="T41" s="62"/>
      <c r="U41" s="62"/>
      <c r="V41" s="62"/>
      <c r="W41" s="62"/>
      <c r="X41" s="62"/>
      <c r="Y41" s="62"/>
      <c r="Z41" s="62"/>
      <c r="AA41" s="62"/>
    </row>
    <row r="42" spans="1:27" s="32" customFormat="1" ht="28.5" customHeight="1">
      <c r="A42" s="173" t="s">
        <v>61</v>
      </c>
      <c r="B42" s="17" t="s">
        <v>14</v>
      </c>
      <c r="C42" s="144">
        <f>C43</f>
        <v>390000</v>
      </c>
      <c r="D42" s="144">
        <f aca="true" t="shared" si="7" ref="D42:L42">D43</f>
        <v>0</v>
      </c>
      <c r="E42" s="144">
        <f t="shared" si="7"/>
        <v>0</v>
      </c>
      <c r="F42" s="144">
        <f t="shared" si="7"/>
        <v>0</v>
      </c>
      <c r="G42" s="144">
        <f t="shared" si="7"/>
        <v>0</v>
      </c>
      <c r="H42" s="144">
        <f t="shared" si="7"/>
        <v>0</v>
      </c>
      <c r="I42" s="144">
        <f t="shared" si="7"/>
        <v>0</v>
      </c>
      <c r="J42" s="144">
        <f t="shared" si="7"/>
        <v>0</v>
      </c>
      <c r="K42" s="144">
        <f t="shared" si="7"/>
        <v>0</v>
      </c>
      <c r="L42" s="144">
        <f t="shared" si="7"/>
        <v>0</v>
      </c>
      <c r="M42" s="174">
        <f t="shared" si="5"/>
        <v>390000</v>
      </c>
      <c r="N42" s="220"/>
      <c r="O42" s="192"/>
      <c r="P42" s="58"/>
      <c r="Q42" s="62"/>
      <c r="R42" s="62"/>
      <c r="S42" s="62"/>
      <c r="T42" s="62"/>
      <c r="U42" s="62"/>
      <c r="V42" s="62"/>
      <c r="W42" s="62"/>
      <c r="X42" s="62"/>
      <c r="Y42" s="62"/>
      <c r="Z42" s="62"/>
      <c r="AA42" s="62"/>
    </row>
    <row r="43" spans="1:27" s="32" customFormat="1" ht="39" customHeight="1">
      <c r="A43" s="110" t="s">
        <v>299</v>
      </c>
      <c r="B43" s="247" t="s">
        <v>300</v>
      </c>
      <c r="C43" s="146">
        <v>390000</v>
      </c>
      <c r="D43" s="146"/>
      <c r="E43" s="146"/>
      <c r="F43" s="146"/>
      <c r="G43" s="146"/>
      <c r="H43" s="146"/>
      <c r="I43" s="146"/>
      <c r="J43" s="146"/>
      <c r="K43" s="146"/>
      <c r="L43" s="147"/>
      <c r="M43" s="170">
        <f t="shared" si="5"/>
        <v>390000</v>
      </c>
      <c r="N43" s="220"/>
      <c r="O43" s="192"/>
      <c r="P43" s="58"/>
      <c r="Q43" s="62"/>
      <c r="R43" s="62"/>
      <c r="S43" s="62"/>
      <c r="T43" s="62"/>
      <c r="U43" s="62"/>
      <c r="V43" s="62"/>
      <c r="W43" s="62"/>
      <c r="X43" s="62"/>
      <c r="Y43" s="62"/>
      <c r="Z43" s="62"/>
      <c r="AA43" s="62"/>
    </row>
    <row r="44" spans="1:27" s="32" customFormat="1" ht="20.25" customHeight="1">
      <c r="A44" s="239" t="s">
        <v>271</v>
      </c>
      <c r="B44" s="240" t="s">
        <v>272</v>
      </c>
      <c r="C44" s="144">
        <f>C45+C46+C48</f>
        <v>5357300</v>
      </c>
      <c r="D44" s="144">
        <f aca="true" t="shared" si="8" ref="D44:M44">D45+D46+D48</f>
        <v>2749299</v>
      </c>
      <c r="E44" s="144">
        <f t="shared" si="8"/>
        <v>774666</v>
      </c>
      <c r="F44" s="144">
        <f t="shared" si="8"/>
        <v>244560</v>
      </c>
      <c r="G44" s="144">
        <f t="shared" si="8"/>
        <v>95360</v>
      </c>
      <c r="H44" s="144">
        <f t="shared" si="8"/>
        <v>47700</v>
      </c>
      <c r="I44" s="144">
        <f t="shared" si="8"/>
        <v>0</v>
      </c>
      <c r="J44" s="144">
        <f t="shared" si="8"/>
        <v>149200</v>
      </c>
      <c r="K44" s="144">
        <f t="shared" si="8"/>
        <v>149200</v>
      </c>
      <c r="L44" s="144">
        <f t="shared" si="8"/>
        <v>0</v>
      </c>
      <c r="M44" s="174">
        <f t="shared" si="8"/>
        <v>5601860</v>
      </c>
      <c r="N44" s="220"/>
      <c r="O44" s="192"/>
      <c r="P44" s="58"/>
      <c r="Q44" s="62"/>
      <c r="R44" s="62"/>
      <c r="S44" s="62"/>
      <c r="T44" s="62"/>
      <c r="U44" s="62"/>
      <c r="V44" s="62"/>
      <c r="W44" s="62"/>
      <c r="X44" s="62"/>
      <c r="Y44" s="62"/>
      <c r="Z44" s="62"/>
      <c r="AA44" s="62"/>
    </row>
    <row r="45" spans="1:27" s="32" customFormat="1" ht="19.5" customHeight="1">
      <c r="A45" s="110" t="s">
        <v>58</v>
      </c>
      <c r="B45" s="29" t="s">
        <v>11</v>
      </c>
      <c r="C45" s="146">
        <v>221200</v>
      </c>
      <c r="D45" s="146">
        <v>120500</v>
      </c>
      <c r="E45" s="146">
        <v>51345</v>
      </c>
      <c r="F45" s="146">
        <f>G45+J45</f>
        <v>9200</v>
      </c>
      <c r="G45" s="146"/>
      <c r="H45" s="146"/>
      <c r="I45" s="146"/>
      <c r="J45" s="146">
        <f>K45</f>
        <v>9200</v>
      </c>
      <c r="K45" s="146">
        <v>9200</v>
      </c>
      <c r="L45" s="147"/>
      <c r="M45" s="170">
        <f t="shared" si="5"/>
        <v>230400</v>
      </c>
      <c r="N45" s="220"/>
      <c r="O45" s="192"/>
      <c r="P45" s="58"/>
      <c r="Q45" s="62"/>
      <c r="R45" s="62"/>
      <c r="S45" s="62"/>
      <c r="T45" s="62"/>
      <c r="U45" s="62"/>
      <c r="V45" s="62"/>
      <c r="W45" s="62"/>
      <c r="X45" s="62"/>
      <c r="Y45" s="62"/>
      <c r="Z45" s="62"/>
      <c r="AA45" s="62"/>
    </row>
    <row r="46" spans="1:27" s="32" customFormat="1" ht="19.5" customHeight="1">
      <c r="A46" s="173" t="s">
        <v>59</v>
      </c>
      <c r="B46" s="17" t="s">
        <v>12</v>
      </c>
      <c r="C46" s="146">
        <f>C47</f>
        <v>1283300</v>
      </c>
      <c r="D46" s="146">
        <f>D47</f>
        <v>547693</v>
      </c>
      <c r="E46" s="146">
        <f>E47</f>
        <v>230712</v>
      </c>
      <c r="F46" s="146"/>
      <c r="G46" s="146"/>
      <c r="H46" s="146"/>
      <c r="I46" s="146"/>
      <c r="J46" s="146"/>
      <c r="K46" s="146"/>
      <c r="L46" s="147"/>
      <c r="M46" s="170">
        <f t="shared" si="5"/>
        <v>1283300</v>
      </c>
      <c r="N46" s="220"/>
      <c r="O46" s="192"/>
      <c r="P46" s="58"/>
      <c r="Q46" s="62"/>
      <c r="R46" s="62"/>
      <c r="S46" s="62"/>
      <c r="T46" s="62"/>
      <c r="U46" s="62"/>
      <c r="V46" s="62"/>
      <c r="W46" s="62"/>
      <c r="X46" s="62"/>
      <c r="Y46" s="62"/>
      <c r="Z46" s="62"/>
      <c r="AA46" s="62"/>
    </row>
    <row r="47" spans="1:27" s="32" customFormat="1" ht="19.5" customHeight="1">
      <c r="A47" s="114" t="s">
        <v>92</v>
      </c>
      <c r="B47" s="108" t="s">
        <v>34</v>
      </c>
      <c r="C47" s="146">
        <v>1283300</v>
      </c>
      <c r="D47" s="146">
        <v>547693</v>
      </c>
      <c r="E47" s="146">
        <v>230712</v>
      </c>
      <c r="F47" s="146"/>
      <c r="G47" s="146"/>
      <c r="H47" s="146"/>
      <c r="I47" s="146"/>
      <c r="J47" s="146"/>
      <c r="K47" s="146"/>
      <c r="L47" s="147"/>
      <c r="M47" s="170">
        <f>C47+F47</f>
        <v>1283300</v>
      </c>
      <c r="N47" s="220"/>
      <c r="O47" s="192"/>
      <c r="P47" s="58"/>
      <c r="Q47" s="62"/>
      <c r="R47" s="62"/>
      <c r="S47" s="62"/>
      <c r="T47" s="62"/>
      <c r="U47" s="62"/>
      <c r="V47" s="62"/>
      <c r="W47" s="62"/>
      <c r="X47" s="62"/>
      <c r="Y47" s="62"/>
      <c r="Z47" s="62"/>
      <c r="AA47" s="62"/>
    </row>
    <row r="48" spans="1:27" s="27" customFormat="1" ht="27" customHeight="1">
      <c r="A48" s="173" t="s">
        <v>61</v>
      </c>
      <c r="B48" s="17" t="s">
        <v>14</v>
      </c>
      <c r="C48" s="144">
        <f aca="true" t="shared" si="9" ref="C48:M48">C50+C51+C52+C53+C54+C55+C56+C49</f>
        <v>3852800</v>
      </c>
      <c r="D48" s="144">
        <f t="shared" si="9"/>
        <v>2081106</v>
      </c>
      <c r="E48" s="144">
        <f t="shared" si="9"/>
        <v>492609</v>
      </c>
      <c r="F48" s="144">
        <f t="shared" si="9"/>
        <v>235360</v>
      </c>
      <c r="G48" s="144">
        <f t="shared" si="9"/>
        <v>95360</v>
      </c>
      <c r="H48" s="144">
        <f t="shared" si="9"/>
        <v>47700</v>
      </c>
      <c r="I48" s="144">
        <f t="shared" si="9"/>
        <v>0</v>
      </c>
      <c r="J48" s="144">
        <f t="shared" si="9"/>
        <v>140000</v>
      </c>
      <c r="K48" s="144">
        <f t="shared" si="9"/>
        <v>140000</v>
      </c>
      <c r="L48" s="144">
        <f t="shared" si="9"/>
        <v>0</v>
      </c>
      <c r="M48" s="174">
        <f t="shared" si="9"/>
        <v>4088160</v>
      </c>
      <c r="N48" s="219"/>
      <c r="O48" s="58"/>
      <c r="P48" s="58"/>
      <c r="Q48" s="59"/>
      <c r="R48" s="59"/>
      <c r="S48" s="59"/>
      <c r="T48" s="59"/>
      <c r="U48" s="59"/>
      <c r="V48" s="59"/>
      <c r="W48" s="59"/>
      <c r="X48" s="59"/>
      <c r="Y48" s="59"/>
      <c r="Z48" s="59"/>
      <c r="AA48" s="59"/>
    </row>
    <row r="49" spans="1:27" s="27" customFormat="1" ht="51.75" customHeight="1">
      <c r="A49" s="110" t="s">
        <v>308</v>
      </c>
      <c r="B49" s="31" t="s">
        <v>318</v>
      </c>
      <c r="C49" s="146">
        <v>417000</v>
      </c>
      <c r="D49" s="146">
        <v>253615</v>
      </c>
      <c r="E49" s="146">
        <v>52557</v>
      </c>
      <c r="F49" s="144"/>
      <c r="G49" s="144"/>
      <c r="H49" s="144"/>
      <c r="I49" s="144"/>
      <c r="J49" s="144"/>
      <c r="K49" s="144"/>
      <c r="L49" s="145"/>
      <c r="M49" s="170">
        <f aca="true" t="shared" si="10" ref="M49:M56">C49+F49</f>
        <v>417000</v>
      </c>
      <c r="N49" s="220"/>
      <c r="O49" s="58"/>
      <c r="P49" s="58"/>
      <c r="Q49" s="59"/>
      <c r="R49" s="59"/>
      <c r="S49" s="59"/>
      <c r="T49" s="59"/>
      <c r="U49" s="59"/>
      <c r="V49" s="59"/>
      <c r="W49" s="59"/>
      <c r="X49" s="59"/>
      <c r="Y49" s="59"/>
      <c r="Z49" s="59"/>
      <c r="AA49" s="59"/>
    </row>
    <row r="50" spans="1:16" ht="26.25" customHeight="1">
      <c r="A50" s="51" t="s">
        <v>63</v>
      </c>
      <c r="B50" s="31" t="s">
        <v>157</v>
      </c>
      <c r="C50" s="146">
        <v>1086200</v>
      </c>
      <c r="D50" s="146">
        <v>716455</v>
      </c>
      <c r="E50" s="146">
        <v>76752</v>
      </c>
      <c r="F50" s="146"/>
      <c r="G50" s="146"/>
      <c r="H50" s="146"/>
      <c r="I50" s="146"/>
      <c r="J50" s="146"/>
      <c r="K50" s="146"/>
      <c r="L50" s="147"/>
      <c r="M50" s="170">
        <f t="shared" si="10"/>
        <v>1086200</v>
      </c>
      <c r="N50" s="220"/>
      <c r="O50" s="60"/>
      <c r="P50" s="58"/>
    </row>
    <row r="51" spans="1:16" ht="25.5">
      <c r="A51" s="51" t="s">
        <v>64</v>
      </c>
      <c r="B51" s="31" t="s">
        <v>158</v>
      </c>
      <c r="C51" s="146">
        <v>120000</v>
      </c>
      <c r="D51" s="146">
        <v>5906</v>
      </c>
      <c r="E51" s="146">
        <v>5500</v>
      </c>
      <c r="F51" s="146"/>
      <c r="G51" s="146"/>
      <c r="H51" s="146"/>
      <c r="I51" s="146"/>
      <c r="J51" s="146"/>
      <c r="K51" s="146"/>
      <c r="L51" s="147"/>
      <c r="M51" s="170">
        <f t="shared" si="10"/>
        <v>120000</v>
      </c>
      <c r="N51" s="220"/>
      <c r="O51" s="60"/>
      <c r="P51" s="58"/>
    </row>
    <row r="52" spans="1:16" ht="27" customHeight="1">
      <c r="A52" s="51" t="s">
        <v>65</v>
      </c>
      <c r="B52" s="31" t="s">
        <v>15</v>
      </c>
      <c r="C52" s="146">
        <v>90000</v>
      </c>
      <c r="D52" s="146">
        <v>3655</v>
      </c>
      <c r="E52" s="146"/>
      <c r="F52" s="146"/>
      <c r="G52" s="146"/>
      <c r="H52" s="146"/>
      <c r="I52" s="146"/>
      <c r="J52" s="146"/>
      <c r="K52" s="146"/>
      <c r="L52" s="147"/>
      <c r="M52" s="170">
        <f t="shared" si="10"/>
        <v>90000</v>
      </c>
      <c r="N52" s="220"/>
      <c r="O52" s="60"/>
      <c r="P52" s="58"/>
    </row>
    <row r="53" spans="1:16" ht="25.5" customHeight="1">
      <c r="A53" s="112" t="s">
        <v>66</v>
      </c>
      <c r="B53" s="113" t="s">
        <v>16</v>
      </c>
      <c r="C53" s="146">
        <v>1892500</v>
      </c>
      <c r="D53" s="146">
        <v>1100000</v>
      </c>
      <c r="E53" s="146">
        <v>357800</v>
      </c>
      <c r="F53" s="146">
        <f>G53+J53</f>
        <v>235360</v>
      </c>
      <c r="G53" s="157">
        <v>95360</v>
      </c>
      <c r="H53" s="157">
        <v>47700</v>
      </c>
      <c r="I53" s="146"/>
      <c r="J53" s="146">
        <f>K53</f>
        <v>140000</v>
      </c>
      <c r="K53" s="146">
        <v>140000</v>
      </c>
      <c r="L53" s="147"/>
      <c r="M53" s="170">
        <f t="shared" si="10"/>
        <v>2127860</v>
      </c>
      <c r="N53" s="220"/>
      <c r="O53" s="60"/>
      <c r="P53" s="58"/>
    </row>
    <row r="54" spans="1:16" ht="18.75" customHeight="1">
      <c r="A54" s="51" t="s">
        <v>67</v>
      </c>
      <c r="B54" s="31" t="s">
        <v>17</v>
      </c>
      <c r="C54" s="146">
        <v>33000</v>
      </c>
      <c r="D54" s="146"/>
      <c r="E54" s="146"/>
      <c r="F54" s="146"/>
      <c r="G54" s="146"/>
      <c r="H54" s="146"/>
      <c r="I54" s="146"/>
      <c r="J54" s="146"/>
      <c r="K54" s="146"/>
      <c r="L54" s="147"/>
      <c r="M54" s="170">
        <f t="shared" si="10"/>
        <v>33000</v>
      </c>
      <c r="N54" s="220"/>
      <c r="O54" s="60"/>
      <c r="P54" s="58"/>
    </row>
    <row r="55" spans="1:16" ht="27.75" customHeight="1">
      <c r="A55" s="110" t="s">
        <v>244</v>
      </c>
      <c r="B55" s="29" t="s">
        <v>245</v>
      </c>
      <c r="C55" s="146">
        <v>46000</v>
      </c>
      <c r="D55" s="146">
        <v>1475</v>
      </c>
      <c r="E55" s="146"/>
      <c r="F55" s="146"/>
      <c r="G55" s="146"/>
      <c r="H55" s="146"/>
      <c r="I55" s="146"/>
      <c r="J55" s="146"/>
      <c r="K55" s="146"/>
      <c r="L55" s="147"/>
      <c r="M55" s="170">
        <f t="shared" si="10"/>
        <v>46000</v>
      </c>
      <c r="N55" s="220"/>
      <c r="O55" s="60"/>
      <c r="P55" s="58"/>
    </row>
    <row r="56" spans="1:16" ht="63.75" customHeight="1">
      <c r="A56" s="110" t="s">
        <v>299</v>
      </c>
      <c r="B56" s="247" t="s">
        <v>300</v>
      </c>
      <c r="C56" s="146">
        <v>168100</v>
      </c>
      <c r="D56" s="146"/>
      <c r="E56" s="146"/>
      <c r="F56" s="146"/>
      <c r="G56" s="146"/>
      <c r="H56" s="146"/>
      <c r="I56" s="146"/>
      <c r="J56" s="146"/>
      <c r="K56" s="146"/>
      <c r="L56" s="147"/>
      <c r="M56" s="170">
        <f t="shared" si="10"/>
        <v>168100</v>
      </c>
      <c r="N56" s="220"/>
      <c r="O56" s="60"/>
      <c r="P56" s="58"/>
    </row>
    <row r="57" spans="1:27" s="27" customFormat="1" ht="19.5" customHeight="1">
      <c r="A57" s="173" t="s">
        <v>273</v>
      </c>
      <c r="B57" s="17" t="s">
        <v>112</v>
      </c>
      <c r="C57" s="144">
        <f>C58+C59</f>
        <v>6198400</v>
      </c>
      <c r="D57" s="144">
        <f aca="true" t="shared" si="11" ref="D57:L57">D58+D59</f>
        <v>3284000</v>
      </c>
      <c r="E57" s="144">
        <f t="shared" si="11"/>
        <v>524535</v>
      </c>
      <c r="F57" s="144">
        <f t="shared" si="11"/>
        <v>168287.72</v>
      </c>
      <c r="G57" s="144">
        <f t="shared" si="11"/>
        <v>0</v>
      </c>
      <c r="H57" s="144">
        <f t="shared" si="11"/>
        <v>0</v>
      </c>
      <c r="I57" s="144">
        <f t="shared" si="11"/>
        <v>0</v>
      </c>
      <c r="J57" s="144">
        <f t="shared" si="11"/>
        <v>168287.72</v>
      </c>
      <c r="K57" s="144">
        <f t="shared" si="11"/>
        <v>168287.72</v>
      </c>
      <c r="L57" s="144">
        <f t="shared" si="11"/>
        <v>0</v>
      </c>
      <c r="M57" s="174">
        <f aca="true" t="shared" si="12" ref="M57:M63">C57+F57</f>
        <v>6366687.72</v>
      </c>
      <c r="N57" s="219"/>
      <c r="O57" s="58"/>
      <c r="P57" s="58"/>
      <c r="Q57" s="59"/>
      <c r="R57" s="59"/>
      <c r="S57" s="59"/>
      <c r="T57" s="59"/>
      <c r="U57" s="59"/>
      <c r="V57" s="59"/>
      <c r="W57" s="59"/>
      <c r="X57" s="59"/>
      <c r="Y57" s="59"/>
      <c r="Z57" s="59"/>
      <c r="AA57" s="59"/>
    </row>
    <row r="58" spans="1:16" ht="16.5" customHeight="1">
      <c r="A58" s="110" t="s">
        <v>58</v>
      </c>
      <c r="B58" s="29" t="s">
        <v>11</v>
      </c>
      <c r="C58" s="146">
        <v>317300</v>
      </c>
      <c r="D58" s="146">
        <v>175300</v>
      </c>
      <c r="E58" s="146">
        <v>73635</v>
      </c>
      <c r="F58" s="146">
        <f>G58+J58</f>
        <v>10000</v>
      </c>
      <c r="G58" s="146"/>
      <c r="H58" s="146"/>
      <c r="I58" s="146"/>
      <c r="J58" s="146">
        <f>K58</f>
        <v>10000</v>
      </c>
      <c r="K58" s="146">
        <v>10000</v>
      </c>
      <c r="L58" s="147"/>
      <c r="M58" s="170">
        <f t="shared" si="12"/>
        <v>327300</v>
      </c>
      <c r="N58" s="219"/>
      <c r="O58" s="60"/>
      <c r="P58" s="58"/>
    </row>
    <row r="59" spans="1:27" s="27" customFormat="1" ht="16.5" customHeight="1">
      <c r="A59" s="173" t="s">
        <v>74</v>
      </c>
      <c r="B59" s="17" t="s">
        <v>112</v>
      </c>
      <c r="C59" s="144">
        <f>C60+C61</f>
        <v>5881100</v>
      </c>
      <c r="D59" s="144">
        <f aca="true" t="shared" si="13" ref="D59:L59">D60+D61</f>
        <v>3108700</v>
      </c>
      <c r="E59" s="144">
        <f t="shared" si="13"/>
        <v>450900</v>
      </c>
      <c r="F59" s="144">
        <f t="shared" si="13"/>
        <v>158287.72</v>
      </c>
      <c r="G59" s="144">
        <f t="shared" si="13"/>
        <v>0</v>
      </c>
      <c r="H59" s="144">
        <f t="shared" si="13"/>
        <v>0</v>
      </c>
      <c r="I59" s="144">
        <f t="shared" si="13"/>
        <v>0</v>
      </c>
      <c r="J59" s="144">
        <f t="shared" si="13"/>
        <v>158287.72</v>
      </c>
      <c r="K59" s="144">
        <f t="shared" si="13"/>
        <v>158287.72</v>
      </c>
      <c r="L59" s="144">
        <f t="shared" si="13"/>
        <v>0</v>
      </c>
      <c r="M59" s="174">
        <f t="shared" si="12"/>
        <v>6039387.72</v>
      </c>
      <c r="N59" s="219"/>
      <c r="O59" s="58"/>
      <c r="P59" s="58"/>
      <c r="Q59" s="59"/>
      <c r="R59" s="59"/>
      <c r="S59" s="59"/>
      <c r="T59" s="59"/>
      <c r="U59" s="59"/>
      <c r="V59" s="59"/>
      <c r="W59" s="59"/>
      <c r="X59" s="59"/>
      <c r="Y59" s="59"/>
      <c r="Z59" s="59"/>
      <c r="AA59" s="59"/>
    </row>
    <row r="60" spans="1:16" ht="16.5" customHeight="1">
      <c r="A60" s="110" t="s">
        <v>108</v>
      </c>
      <c r="B60" s="29" t="s">
        <v>321</v>
      </c>
      <c r="C60" s="146">
        <v>850000</v>
      </c>
      <c r="D60" s="146"/>
      <c r="E60" s="146"/>
      <c r="F60" s="146">
        <f>G60+J60</f>
        <v>70000</v>
      </c>
      <c r="G60" s="146"/>
      <c r="H60" s="146"/>
      <c r="I60" s="146"/>
      <c r="J60" s="146">
        <f>K60</f>
        <v>70000</v>
      </c>
      <c r="K60" s="146">
        <v>70000</v>
      </c>
      <c r="L60" s="147"/>
      <c r="M60" s="170">
        <f t="shared" si="12"/>
        <v>920000</v>
      </c>
      <c r="N60" s="219"/>
      <c r="O60" s="58"/>
      <c r="P60" s="58"/>
    </row>
    <row r="61" spans="1:16" ht="28.5" customHeight="1">
      <c r="A61" s="110" t="s">
        <v>88</v>
      </c>
      <c r="B61" s="29" t="s">
        <v>137</v>
      </c>
      <c r="C61" s="146">
        <v>5031100</v>
      </c>
      <c r="D61" s="146">
        <v>3108700</v>
      </c>
      <c r="E61" s="146">
        <v>450900</v>
      </c>
      <c r="F61" s="146">
        <f>G61+J61</f>
        <v>88287.72</v>
      </c>
      <c r="G61" s="146"/>
      <c r="H61" s="146"/>
      <c r="I61" s="146"/>
      <c r="J61" s="146">
        <f>K61</f>
        <v>88287.72</v>
      </c>
      <c r="K61" s="146">
        <v>88287.72</v>
      </c>
      <c r="L61" s="147"/>
      <c r="M61" s="170">
        <f t="shared" si="12"/>
        <v>5119387.72</v>
      </c>
      <c r="N61" s="219"/>
      <c r="O61" s="58"/>
      <c r="P61" s="58"/>
    </row>
    <row r="62" spans="1:27" s="27" customFormat="1" ht="16.5" customHeight="1">
      <c r="A62" s="173" t="s">
        <v>274</v>
      </c>
      <c r="B62" s="17" t="s">
        <v>39</v>
      </c>
      <c r="C62" s="144">
        <f>C63+C64</f>
        <v>142874400</v>
      </c>
      <c r="D62" s="144">
        <f aca="true" t="shared" si="14" ref="D62:J62">D63+D64</f>
        <v>86619123</v>
      </c>
      <c r="E62" s="144">
        <f t="shared" si="14"/>
        <v>15355016</v>
      </c>
      <c r="F62" s="144">
        <f t="shared" si="14"/>
        <v>2894000</v>
      </c>
      <c r="G62" s="144">
        <f t="shared" si="14"/>
        <v>1550200</v>
      </c>
      <c r="H62" s="144">
        <f t="shared" si="14"/>
        <v>328100</v>
      </c>
      <c r="I62" s="144">
        <f t="shared" si="14"/>
        <v>123000</v>
      </c>
      <c r="J62" s="144">
        <f t="shared" si="14"/>
        <v>1343800</v>
      </c>
      <c r="K62" s="144">
        <f>K63+K64</f>
        <v>1180000</v>
      </c>
      <c r="L62" s="144">
        <f>L63+L64</f>
        <v>0</v>
      </c>
      <c r="M62" s="174">
        <f t="shared" si="12"/>
        <v>145768400</v>
      </c>
      <c r="N62" s="219"/>
      <c r="O62" s="58"/>
      <c r="P62" s="58"/>
      <c r="Q62" s="59"/>
      <c r="R62" s="59"/>
      <c r="S62" s="59"/>
      <c r="T62" s="59"/>
      <c r="U62" s="59"/>
      <c r="V62" s="59"/>
      <c r="W62" s="59"/>
      <c r="X62" s="59"/>
      <c r="Y62" s="59"/>
      <c r="Z62" s="59"/>
      <c r="AA62" s="59"/>
    </row>
    <row r="63" spans="1:27" ht="15.75">
      <c r="A63" s="110" t="s">
        <v>58</v>
      </c>
      <c r="B63" s="29" t="s">
        <v>11</v>
      </c>
      <c r="C63" s="146">
        <v>528200</v>
      </c>
      <c r="D63" s="146">
        <v>320900</v>
      </c>
      <c r="E63" s="146">
        <v>74820</v>
      </c>
      <c r="F63" s="146">
        <f>G63+J63</f>
        <v>18000</v>
      </c>
      <c r="G63" s="146"/>
      <c r="H63" s="146"/>
      <c r="I63" s="146"/>
      <c r="J63" s="146">
        <f>K63</f>
        <v>18000</v>
      </c>
      <c r="K63" s="146">
        <v>18000</v>
      </c>
      <c r="L63" s="147"/>
      <c r="M63" s="170">
        <f t="shared" si="12"/>
        <v>546200</v>
      </c>
      <c r="N63" s="219"/>
      <c r="O63" s="58"/>
      <c r="P63" s="58"/>
      <c r="AA63" s="59"/>
    </row>
    <row r="64" spans="1:16" ht="21" customHeight="1">
      <c r="A64" s="110" t="s">
        <v>60</v>
      </c>
      <c r="B64" s="29" t="s">
        <v>40</v>
      </c>
      <c r="C64" s="146">
        <f>C65+C66+C67+C68+C69+C70</f>
        <v>142346200</v>
      </c>
      <c r="D64" s="146">
        <f>D65+D66+D67+D68+D69+D70</f>
        <v>86298223</v>
      </c>
      <c r="E64" s="146">
        <f>E65+E66+E67+E68+E69+E70</f>
        <v>15280196</v>
      </c>
      <c r="F64" s="146">
        <f>F65+F66+F67+F68+F69+F70</f>
        <v>2876000</v>
      </c>
      <c r="G64" s="146">
        <f aca="true" t="shared" si="15" ref="G64:L64">G65+G66+G67+G68+G69+G70</f>
        <v>1550200</v>
      </c>
      <c r="H64" s="146">
        <f t="shared" si="15"/>
        <v>328100</v>
      </c>
      <c r="I64" s="146">
        <f t="shared" si="15"/>
        <v>123000</v>
      </c>
      <c r="J64" s="146">
        <f t="shared" si="15"/>
        <v>1325800</v>
      </c>
      <c r="K64" s="146">
        <f t="shared" si="15"/>
        <v>1162000</v>
      </c>
      <c r="L64" s="146">
        <f t="shared" si="15"/>
        <v>0</v>
      </c>
      <c r="M64" s="170">
        <f aca="true" t="shared" si="16" ref="M64:M70">C64+F64</f>
        <v>145222200</v>
      </c>
      <c r="N64" s="219"/>
      <c r="O64" s="58"/>
      <c r="P64" s="58"/>
    </row>
    <row r="65" spans="1:16" ht="15.75">
      <c r="A65" s="114" t="s">
        <v>97</v>
      </c>
      <c r="B65" s="108" t="s">
        <v>154</v>
      </c>
      <c r="C65" s="146">
        <f>57524700-75152</f>
        <v>57449548</v>
      </c>
      <c r="D65" s="146">
        <f>34000300-922600</f>
        <v>33077700</v>
      </c>
      <c r="E65" s="146">
        <f>6436200+919970</f>
        <v>7356170</v>
      </c>
      <c r="F65" s="146">
        <f>G65+J65</f>
        <v>954300</v>
      </c>
      <c r="G65" s="146">
        <v>437800</v>
      </c>
      <c r="H65" s="146">
        <v>30000</v>
      </c>
      <c r="I65" s="146">
        <v>48100</v>
      </c>
      <c r="J65" s="146">
        <f>101500+K65</f>
        <v>516500</v>
      </c>
      <c r="K65" s="146">
        <v>415000</v>
      </c>
      <c r="L65" s="147"/>
      <c r="M65" s="170">
        <f t="shared" si="16"/>
        <v>58403848</v>
      </c>
      <c r="N65" s="219"/>
      <c r="O65" s="58"/>
      <c r="P65" s="58"/>
    </row>
    <row r="66" spans="1:16" ht="17.25" customHeight="1">
      <c r="A66" s="114" t="s">
        <v>98</v>
      </c>
      <c r="B66" s="108" t="s">
        <v>41</v>
      </c>
      <c r="C66" s="146">
        <f>19842400-989223</f>
        <v>18853177</v>
      </c>
      <c r="D66" s="146">
        <f>11525200-621200</f>
        <v>10904000</v>
      </c>
      <c r="E66" s="146">
        <f>3426300-118544</f>
        <v>3307756</v>
      </c>
      <c r="F66" s="146">
        <f>G66+J66</f>
        <v>625400</v>
      </c>
      <c r="G66" s="146">
        <v>59600</v>
      </c>
      <c r="H66" s="146"/>
      <c r="I66" s="146">
        <v>20000</v>
      </c>
      <c r="J66" s="146">
        <f>9800+K66</f>
        <v>565800</v>
      </c>
      <c r="K66" s="146">
        <v>556000</v>
      </c>
      <c r="L66" s="147"/>
      <c r="M66" s="170">
        <f t="shared" si="16"/>
        <v>19478577</v>
      </c>
      <c r="N66" s="219"/>
      <c r="O66" s="58"/>
      <c r="P66" s="58"/>
    </row>
    <row r="67" spans="1:16" ht="24.75" customHeight="1">
      <c r="A67" s="114" t="s">
        <v>99</v>
      </c>
      <c r="B67" s="108" t="s">
        <v>42</v>
      </c>
      <c r="C67" s="146">
        <f>16934600-152890</f>
        <v>16781710</v>
      </c>
      <c r="D67" s="146">
        <f>10765200+33600</f>
        <v>10798800</v>
      </c>
      <c r="E67" s="146">
        <f>410300+10426</f>
        <v>420726</v>
      </c>
      <c r="F67" s="146">
        <v>17900</v>
      </c>
      <c r="G67" s="146">
        <v>17900</v>
      </c>
      <c r="H67" s="146"/>
      <c r="I67" s="146"/>
      <c r="J67" s="146"/>
      <c r="K67" s="146"/>
      <c r="L67" s="147"/>
      <c r="M67" s="170">
        <f t="shared" si="16"/>
        <v>16799610</v>
      </c>
      <c r="N67" s="219"/>
      <c r="O67" s="58"/>
      <c r="P67" s="58"/>
    </row>
    <row r="68" spans="1:16" ht="37.5" customHeight="1">
      <c r="A68" s="114" t="s">
        <v>100</v>
      </c>
      <c r="B68" s="108" t="s">
        <v>155</v>
      </c>
      <c r="C68" s="146">
        <f>41546200+943931</f>
        <v>42490131</v>
      </c>
      <c r="D68" s="146">
        <f>26726700+335300</f>
        <v>27062000</v>
      </c>
      <c r="E68" s="146">
        <f>3400800+269483</f>
        <v>3670283</v>
      </c>
      <c r="F68" s="146">
        <f>G68+J68</f>
        <v>1278400</v>
      </c>
      <c r="G68" s="146">
        <v>1034900</v>
      </c>
      <c r="H68" s="146">
        <v>298100</v>
      </c>
      <c r="I68" s="146">
        <v>54900</v>
      </c>
      <c r="J68" s="146">
        <f>52500+K68</f>
        <v>243500</v>
      </c>
      <c r="K68" s="146">
        <v>191000</v>
      </c>
      <c r="L68" s="147"/>
      <c r="M68" s="170">
        <f t="shared" si="16"/>
        <v>43768531</v>
      </c>
      <c r="N68" s="219"/>
      <c r="O68" s="58"/>
      <c r="P68" s="58"/>
    </row>
    <row r="69" spans="1:16" ht="27" customHeight="1">
      <c r="A69" s="114" t="s">
        <v>101</v>
      </c>
      <c r="B69" s="108" t="s">
        <v>156</v>
      </c>
      <c r="C69" s="146">
        <f>6152600+164558</f>
        <v>6317158</v>
      </c>
      <c r="D69" s="146">
        <f>4117800+35023</f>
        <v>4152823</v>
      </c>
      <c r="E69" s="146">
        <f>449300+63085</f>
        <v>512385</v>
      </c>
      <c r="F69" s="146"/>
      <c r="G69" s="146"/>
      <c r="H69" s="146"/>
      <c r="I69" s="146"/>
      <c r="J69" s="146"/>
      <c r="K69" s="146"/>
      <c r="L69" s="147"/>
      <c r="M69" s="170">
        <f t="shared" si="16"/>
        <v>6317158</v>
      </c>
      <c r="N69" s="219"/>
      <c r="O69" s="58"/>
      <c r="P69" s="58"/>
    </row>
    <row r="70" spans="1:16" ht="17.25" customHeight="1">
      <c r="A70" s="114" t="s">
        <v>211</v>
      </c>
      <c r="B70" s="108" t="s">
        <v>212</v>
      </c>
      <c r="C70" s="146">
        <f>345700+108776</f>
        <v>454476</v>
      </c>
      <c r="D70" s="146">
        <f>226800+76100</f>
        <v>302900</v>
      </c>
      <c r="E70" s="146">
        <f>7000+5876</f>
        <v>12876</v>
      </c>
      <c r="F70" s="146"/>
      <c r="G70" s="146"/>
      <c r="H70" s="146"/>
      <c r="I70" s="146"/>
      <c r="J70" s="146"/>
      <c r="K70" s="146"/>
      <c r="L70" s="147"/>
      <c r="M70" s="170">
        <f t="shared" si="16"/>
        <v>454476</v>
      </c>
      <c r="N70" s="219"/>
      <c r="O70" s="58"/>
      <c r="P70" s="58"/>
    </row>
    <row r="71" spans="1:27" s="14" customFormat="1" ht="15.75">
      <c r="A71" s="173" t="s">
        <v>275</v>
      </c>
      <c r="B71" s="17" t="s">
        <v>191</v>
      </c>
      <c r="C71" s="144">
        <f>C72+C73+C74</f>
        <v>866350</v>
      </c>
      <c r="D71" s="144">
        <f aca="true" t="shared" si="17" ref="D71:L71">D72+D73+D74</f>
        <v>476400</v>
      </c>
      <c r="E71" s="144">
        <f t="shared" si="17"/>
        <v>83150</v>
      </c>
      <c r="F71" s="144">
        <f t="shared" si="17"/>
        <v>25500</v>
      </c>
      <c r="G71" s="144">
        <f t="shared" si="17"/>
        <v>0</v>
      </c>
      <c r="H71" s="144">
        <f t="shared" si="17"/>
        <v>0</v>
      </c>
      <c r="I71" s="144">
        <f t="shared" si="17"/>
        <v>0</v>
      </c>
      <c r="J71" s="144">
        <f t="shared" si="17"/>
        <v>25500</v>
      </c>
      <c r="K71" s="144">
        <f t="shared" si="17"/>
        <v>25500</v>
      </c>
      <c r="L71" s="144">
        <f t="shared" si="17"/>
        <v>0</v>
      </c>
      <c r="M71" s="174">
        <f>M72+M73+M74</f>
        <v>891850</v>
      </c>
      <c r="N71" s="219"/>
      <c r="O71" s="13"/>
      <c r="P71" s="58"/>
      <c r="Q71" s="13"/>
      <c r="R71" s="13"/>
      <c r="S71" s="13"/>
      <c r="T71" s="13"/>
      <c r="U71" s="13"/>
      <c r="V71" s="13"/>
      <c r="W71" s="13"/>
      <c r="X71" s="13"/>
      <c r="Y71" s="13"/>
      <c r="Z71" s="13"/>
      <c r="AA71" s="13"/>
    </row>
    <row r="72" spans="1:27" s="14" customFormat="1" ht="16.5" customHeight="1">
      <c r="A72" s="110" t="s">
        <v>58</v>
      </c>
      <c r="B72" s="29" t="s">
        <v>11</v>
      </c>
      <c r="C72" s="146">
        <v>767450</v>
      </c>
      <c r="D72" s="146">
        <v>476400</v>
      </c>
      <c r="E72" s="146">
        <v>83150</v>
      </c>
      <c r="F72" s="146">
        <f>SUM(G72+J72)</f>
        <v>0</v>
      </c>
      <c r="G72" s="146"/>
      <c r="H72" s="146"/>
      <c r="I72" s="146"/>
      <c r="J72" s="146"/>
      <c r="K72" s="146"/>
      <c r="L72" s="147"/>
      <c r="M72" s="170">
        <f>C72+F72</f>
        <v>767450</v>
      </c>
      <c r="N72" s="220"/>
      <c r="O72" s="13"/>
      <c r="P72" s="58"/>
      <c r="Q72" s="13"/>
      <c r="R72" s="13"/>
      <c r="S72" s="13"/>
      <c r="T72" s="13"/>
      <c r="U72" s="13"/>
      <c r="V72" s="13"/>
      <c r="W72" s="13"/>
      <c r="X72" s="13"/>
      <c r="Y72" s="13"/>
      <c r="Z72" s="13"/>
      <c r="AA72" s="13"/>
    </row>
    <row r="73" spans="1:27" s="14" customFormat="1" ht="15.75">
      <c r="A73" s="110" t="s">
        <v>169</v>
      </c>
      <c r="B73" s="31" t="s">
        <v>192</v>
      </c>
      <c r="C73" s="146">
        <v>98900</v>
      </c>
      <c r="D73" s="146"/>
      <c r="E73" s="146"/>
      <c r="F73" s="146"/>
      <c r="G73" s="146"/>
      <c r="H73" s="146"/>
      <c r="I73" s="146"/>
      <c r="J73" s="146"/>
      <c r="K73" s="146"/>
      <c r="L73" s="147"/>
      <c r="M73" s="170">
        <f>C73+F73</f>
        <v>98900</v>
      </c>
      <c r="N73" s="220"/>
      <c r="O73" s="13"/>
      <c r="P73" s="58"/>
      <c r="Q73" s="13"/>
      <c r="R73" s="13"/>
      <c r="S73" s="13"/>
      <c r="T73" s="13"/>
      <c r="U73" s="13"/>
      <c r="V73" s="13"/>
      <c r="W73" s="13"/>
      <c r="X73" s="13"/>
      <c r="Y73" s="13"/>
      <c r="Z73" s="13"/>
      <c r="AA73" s="13"/>
    </row>
    <row r="74" spans="1:27" s="14" customFormat="1" ht="15.75">
      <c r="A74" s="110" t="s">
        <v>86</v>
      </c>
      <c r="B74" s="29" t="s">
        <v>17</v>
      </c>
      <c r="C74" s="146"/>
      <c r="D74" s="146"/>
      <c r="E74" s="146"/>
      <c r="F74" s="146">
        <f>G74+J74</f>
        <v>25500</v>
      </c>
      <c r="G74" s="146"/>
      <c r="H74" s="146"/>
      <c r="I74" s="146"/>
      <c r="J74" s="146">
        <f>K74</f>
        <v>25500</v>
      </c>
      <c r="K74" s="146">
        <f>11000+20000-5500</f>
        <v>25500</v>
      </c>
      <c r="L74" s="147"/>
      <c r="M74" s="170">
        <f>C74+F74</f>
        <v>25500</v>
      </c>
      <c r="N74" s="220"/>
      <c r="O74" s="13"/>
      <c r="P74" s="58"/>
      <c r="Q74" s="13"/>
      <c r="R74" s="13"/>
      <c r="S74" s="13"/>
      <c r="T74" s="13"/>
      <c r="U74" s="13"/>
      <c r="V74" s="13"/>
      <c r="W74" s="13"/>
      <c r="X74" s="13"/>
      <c r="Y74" s="13"/>
      <c r="Z74" s="13"/>
      <c r="AA74" s="13"/>
    </row>
    <row r="75" spans="1:27" s="14" customFormat="1" ht="15.75">
      <c r="A75" s="173" t="s">
        <v>276</v>
      </c>
      <c r="B75" s="28" t="s">
        <v>168</v>
      </c>
      <c r="C75" s="144">
        <f>C76+C77</f>
        <v>23814350</v>
      </c>
      <c r="D75" s="144">
        <f aca="true" t="shared" si="18" ref="D75:L75">D76+D77</f>
        <v>15986600</v>
      </c>
      <c r="E75" s="144">
        <f t="shared" si="18"/>
        <v>1396040</v>
      </c>
      <c r="F75" s="144">
        <f t="shared" si="18"/>
        <v>941000</v>
      </c>
      <c r="G75" s="144">
        <f t="shared" si="18"/>
        <v>601000</v>
      </c>
      <c r="H75" s="144">
        <f t="shared" si="18"/>
        <v>400000</v>
      </c>
      <c r="I75" s="144">
        <f t="shared" si="18"/>
        <v>0</v>
      </c>
      <c r="J75" s="144">
        <f t="shared" si="18"/>
        <v>340000</v>
      </c>
      <c r="K75" s="144">
        <f t="shared" si="18"/>
        <v>200000</v>
      </c>
      <c r="L75" s="144">
        <f t="shared" si="18"/>
        <v>0</v>
      </c>
      <c r="M75" s="174">
        <f>C75+F75</f>
        <v>24755350</v>
      </c>
      <c r="N75" s="219"/>
      <c r="O75" s="13"/>
      <c r="P75" s="58"/>
      <c r="Q75" s="13"/>
      <c r="R75" s="13"/>
      <c r="S75" s="13"/>
      <c r="T75" s="13"/>
      <c r="U75" s="13"/>
      <c r="V75" s="13"/>
      <c r="W75" s="13"/>
      <c r="X75" s="13"/>
      <c r="Y75" s="13"/>
      <c r="Z75" s="13"/>
      <c r="AA75" s="13"/>
    </row>
    <row r="76" spans="1:27" s="14" customFormat="1" ht="15.75">
      <c r="A76" s="110" t="s">
        <v>58</v>
      </c>
      <c r="B76" s="29" t="s">
        <v>11</v>
      </c>
      <c r="C76" s="146">
        <v>239850</v>
      </c>
      <c r="D76" s="146">
        <v>147400</v>
      </c>
      <c r="E76" s="146">
        <v>33540</v>
      </c>
      <c r="F76" s="144"/>
      <c r="G76" s="144"/>
      <c r="H76" s="144"/>
      <c r="I76" s="144"/>
      <c r="J76" s="144"/>
      <c r="K76" s="144"/>
      <c r="L76" s="145"/>
      <c r="M76" s="170">
        <f>C76+F76</f>
        <v>239850</v>
      </c>
      <c r="N76" s="220"/>
      <c r="O76" s="13"/>
      <c r="P76" s="58"/>
      <c r="Q76" s="13"/>
      <c r="R76" s="13"/>
      <c r="S76" s="13"/>
      <c r="T76" s="13"/>
      <c r="U76" s="13"/>
      <c r="V76" s="13"/>
      <c r="W76" s="13"/>
      <c r="X76" s="13"/>
      <c r="Y76" s="13"/>
      <c r="Z76" s="13"/>
      <c r="AA76" s="13"/>
    </row>
    <row r="77" spans="1:27" s="27" customFormat="1" ht="18" customHeight="1">
      <c r="A77" s="173" t="s">
        <v>72</v>
      </c>
      <c r="B77" s="20" t="s">
        <v>19</v>
      </c>
      <c r="C77" s="144">
        <f>C78+C79+C80+C81+C82+C83</f>
        <v>23574500</v>
      </c>
      <c r="D77" s="144">
        <f>D78+D79+D80+D81+D82+D83</f>
        <v>15839200</v>
      </c>
      <c r="E77" s="144">
        <f>E78+E79+E80+E81+E82+E83</f>
        <v>1362500</v>
      </c>
      <c r="F77" s="144">
        <f aca="true" t="shared" si="19" ref="F77:F83">G77+J77</f>
        <v>941000</v>
      </c>
      <c r="G77" s="144">
        <f>G78+G79+G80+G81+G82+G83</f>
        <v>601000</v>
      </c>
      <c r="H77" s="144">
        <f>H78+H79+H80+H81+H82+H83</f>
        <v>400000</v>
      </c>
      <c r="I77" s="144">
        <f>I78+I79+I80+I81+I82+I83</f>
        <v>0</v>
      </c>
      <c r="J77" s="144">
        <f>J78+J79+J80+J81+J82+J83</f>
        <v>340000</v>
      </c>
      <c r="K77" s="144">
        <f>K78+K79+K80+K81+K82+K83</f>
        <v>200000</v>
      </c>
      <c r="L77" s="145"/>
      <c r="M77" s="174">
        <f aca="true" t="shared" si="20" ref="M77:M83">C77+F77</f>
        <v>24515500</v>
      </c>
      <c r="N77" s="219"/>
      <c r="O77" s="58"/>
      <c r="P77" s="58"/>
      <c r="Q77" s="59"/>
      <c r="R77" s="59"/>
      <c r="S77" s="59"/>
      <c r="T77" s="59"/>
      <c r="U77" s="59"/>
      <c r="V77" s="59"/>
      <c r="W77" s="59"/>
      <c r="X77" s="59"/>
      <c r="Y77" s="59"/>
      <c r="Z77" s="59"/>
      <c r="AA77" s="59"/>
    </row>
    <row r="78" spans="1:16" ht="17.25" customHeight="1">
      <c r="A78" s="116" t="s">
        <v>102</v>
      </c>
      <c r="B78" s="108" t="s">
        <v>45</v>
      </c>
      <c r="C78" s="146">
        <v>2833700</v>
      </c>
      <c r="D78" s="146">
        <v>1899500</v>
      </c>
      <c r="E78" s="146"/>
      <c r="F78" s="148">
        <f t="shared" si="19"/>
        <v>4000</v>
      </c>
      <c r="G78" s="148">
        <v>4000</v>
      </c>
      <c r="H78" s="148"/>
      <c r="I78" s="148"/>
      <c r="J78" s="148"/>
      <c r="K78" s="148"/>
      <c r="L78" s="149"/>
      <c r="M78" s="170">
        <f t="shared" si="20"/>
        <v>2837700</v>
      </c>
      <c r="N78" s="220"/>
      <c r="O78" s="60"/>
      <c r="P78" s="58"/>
    </row>
    <row r="79" spans="1:16" ht="17.25" customHeight="1">
      <c r="A79" s="114" t="s">
        <v>103</v>
      </c>
      <c r="B79" s="108" t="s">
        <v>43</v>
      </c>
      <c r="C79" s="146">
        <v>4735400</v>
      </c>
      <c r="D79" s="146">
        <v>2958400</v>
      </c>
      <c r="E79" s="146">
        <v>562500</v>
      </c>
      <c r="F79" s="148">
        <f t="shared" si="19"/>
        <v>131000</v>
      </c>
      <c r="G79" s="148">
        <v>31000</v>
      </c>
      <c r="H79" s="148"/>
      <c r="I79" s="148"/>
      <c r="J79" s="148">
        <f>40000+K79</f>
        <v>100000</v>
      </c>
      <c r="K79" s="148">
        <v>60000</v>
      </c>
      <c r="L79" s="149"/>
      <c r="M79" s="170">
        <f t="shared" si="20"/>
        <v>4866400</v>
      </c>
      <c r="N79" s="220"/>
      <c r="O79" s="60"/>
      <c r="P79" s="58"/>
    </row>
    <row r="80" spans="1:16" ht="17.25" customHeight="1">
      <c r="A80" s="114" t="s">
        <v>104</v>
      </c>
      <c r="B80" s="108" t="s">
        <v>166</v>
      </c>
      <c r="C80" s="146">
        <v>1289500</v>
      </c>
      <c r="D80" s="146">
        <v>760900</v>
      </c>
      <c r="E80" s="146">
        <v>109300</v>
      </c>
      <c r="F80" s="148">
        <f t="shared" si="19"/>
        <v>19000</v>
      </c>
      <c r="G80" s="148">
        <v>9000</v>
      </c>
      <c r="H80" s="148"/>
      <c r="I80" s="148"/>
      <c r="J80" s="148">
        <f>K80</f>
        <v>10000</v>
      </c>
      <c r="K80" s="148">
        <v>10000</v>
      </c>
      <c r="L80" s="149"/>
      <c r="M80" s="170">
        <f t="shared" si="20"/>
        <v>1308500</v>
      </c>
      <c r="N80" s="220"/>
      <c r="O80" s="60"/>
      <c r="P80" s="58"/>
    </row>
    <row r="81" spans="1:16" ht="24" customHeight="1">
      <c r="A81" s="114" t="s">
        <v>105</v>
      </c>
      <c r="B81" s="108" t="s">
        <v>44</v>
      </c>
      <c r="C81" s="146">
        <v>120900</v>
      </c>
      <c r="D81" s="146">
        <v>68800</v>
      </c>
      <c r="E81" s="146">
        <v>22100</v>
      </c>
      <c r="F81" s="148">
        <f t="shared" si="19"/>
        <v>1000</v>
      </c>
      <c r="G81" s="148">
        <v>1000</v>
      </c>
      <c r="H81" s="148"/>
      <c r="I81" s="148"/>
      <c r="J81" s="148"/>
      <c r="K81" s="148"/>
      <c r="L81" s="149"/>
      <c r="M81" s="170">
        <f t="shared" si="20"/>
        <v>121900</v>
      </c>
      <c r="N81" s="220"/>
      <c r="O81" s="60"/>
      <c r="P81" s="58"/>
    </row>
    <row r="82" spans="1:16" ht="16.5" customHeight="1">
      <c r="A82" s="114" t="s">
        <v>107</v>
      </c>
      <c r="B82" s="108" t="s">
        <v>46</v>
      </c>
      <c r="C82" s="146">
        <v>14073400</v>
      </c>
      <c r="D82" s="146">
        <v>9801000</v>
      </c>
      <c r="E82" s="146">
        <v>641600</v>
      </c>
      <c r="F82" s="148">
        <f t="shared" si="19"/>
        <v>786000</v>
      </c>
      <c r="G82" s="148">
        <v>556000</v>
      </c>
      <c r="H82" s="148">
        <v>400000</v>
      </c>
      <c r="I82" s="148"/>
      <c r="J82" s="148">
        <f>100000+K82</f>
        <v>230000</v>
      </c>
      <c r="K82" s="148">
        <v>130000</v>
      </c>
      <c r="L82" s="149"/>
      <c r="M82" s="170">
        <f t="shared" si="20"/>
        <v>14859400</v>
      </c>
      <c r="N82" s="220"/>
      <c r="O82" s="60"/>
      <c r="P82" s="58"/>
    </row>
    <row r="83" spans="1:16" ht="16.5" customHeight="1">
      <c r="A83" s="114" t="s">
        <v>106</v>
      </c>
      <c r="B83" s="108" t="s">
        <v>45</v>
      </c>
      <c r="C83" s="146">
        <v>521600</v>
      </c>
      <c r="D83" s="146">
        <v>350600</v>
      </c>
      <c r="E83" s="146">
        <v>27000</v>
      </c>
      <c r="F83" s="148">
        <f t="shared" si="19"/>
        <v>0</v>
      </c>
      <c r="G83" s="148"/>
      <c r="H83" s="148"/>
      <c r="I83" s="148"/>
      <c r="J83" s="148"/>
      <c r="K83" s="148"/>
      <c r="L83" s="149"/>
      <c r="M83" s="170">
        <f t="shared" si="20"/>
        <v>521600</v>
      </c>
      <c r="N83" s="220"/>
      <c r="O83" s="60"/>
      <c r="P83" s="58"/>
    </row>
    <row r="84" spans="1:27" s="27" customFormat="1" ht="30" customHeight="1">
      <c r="A84" s="239" t="s">
        <v>277</v>
      </c>
      <c r="B84" s="240" t="s">
        <v>278</v>
      </c>
      <c r="C84" s="144">
        <f>C85+C86+C87</f>
        <v>1058600</v>
      </c>
      <c r="D84" s="144">
        <f aca="true" t="shared" si="21" ref="D84:K84">D85+D86+D87</f>
        <v>452400</v>
      </c>
      <c r="E84" s="144">
        <f t="shared" si="21"/>
        <v>66600</v>
      </c>
      <c r="F84" s="144">
        <f t="shared" si="21"/>
        <v>48799.97</v>
      </c>
      <c r="G84" s="144">
        <f t="shared" si="21"/>
        <v>0</v>
      </c>
      <c r="H84" s="144">
        <f t="shared" si="21"/>
        <v>0</v>
      </c>
      <c r="I84" s="144">
        <f t="shared" si="21"/>
        <v>0</v>
      </c>
      <c r="J84" s="144">
        <f t="shared" si="21"/>
        <v>48799.97</v>
      </c>
      <c r="K84" s="144">
        <f t="shared" si="21"/>
        <v>48799.97</v>
      </c>
      <c r="L84" s="144">
        <f>L85+L86</f>
        <v>0</v>
      </c>
      <c r="M84" s="174">
        <f>C84+F84</f>
        <v>1107399.97</v>
      </c>
      <c r="N84" s="219"/>
      <c r="O84" s="58"/>
      <c r="P84" s="58"/>
      <c r="Q84" s="59"/>
      <c r="R84" s="59"/>
      <c r="S84" s="59"/>
      <c r="T84" s="59"/>
      <c r="U84" s="59"/>
      <c r="V84" s="59"/>
      <c r="W84" s="59"/>
      <c r="X84" s="59"/>
      <c r="Y84" s="59"/>
      <c r="Z84" s="59"/>
      <c r="AA84" s="59"/>
    </row>
    <row r="85" spans="1:16" ht="16.5" customHeight="1">
      <c r="A85" s="110" t="s">
        <v>58</v>
      </c>
      <c r="B85" s="29" t="s">
        <v>11</v>
      </c>
      <c r="C85" s="146">
        <v>779100</v>
      </c>
      <c r="D85" s="146">
        <v>452400</v>
      </c>
      <c r="E85" s="146">
        <v>66600</v>
      </c>
      <c r="F85" s="146"/>
      <c r="G85" s="146"/>
      <c r="H85" s="146"/>
      <c r="I85" s="146"/>
      <c r="J85" s="146"/>
      <c r="K85" s="146"/>
      <c r="L85" s="147"/>
      <c r="M85" s="170">
        <f>C85+F85</f>
        <v>779100</v>
      </c>
      <c r="N85" s="220"/>
      <c r="O85" s="60"/>
      <c r="P85" s="58"/>
    </row>
    <row r="86" spans="1:16" ht="16.5" customHeight="1">
      <c r="A86" s="110" t="s">
        <v>62</v>
      </c>
      <c r="B86" s="31" t="s">
        <v>119</v>
      </c>
      <c r="C86" s="146">
        <v>279500</v>
      </c>
      <c r="D86" s="146"/>
      <c r="E86" s="146"/>
      <c r="F86" s="146"/>
      <c r="G86" s="146"/>
      <c r="H86" s="146"/>
      <c r="I86" s="146"/>
      <c r="J86" s="146"/>
      <c r="K86" s="146"/>
      <c r="L86" s="147"/>
      <c r="M86" s="170">
        <f>C86+F86</f>
        <v>279500</v>
      </c>
      <c r="N86" s="220"/>
      <c r="O86" s="60"/>
      <c r="P86" s="58"/>
    </row>
    <row r="87" spans="1:16" ht="16.5" customHeight="1">
      <c r="A87" s="110" t="s">
        <v>86</v>
      </c>
      <c r="B87" s="29" t="s">
        <v>17</v>
      </c>
      <c r="C87" s="146"/>
      <c r="D87" s="146"/>
      <c r="E87" s="146"/>
      <c r="F87" s="146">
        <f>G87+J87</f>
        <v>48799.97</v>
      </c>
      <c r="G87" s="146"/>
      <c r="H87" s="146"/>
      <c r="I87" s="146"/>
      <c r="J87" s="146">
        <f>K87</f>
        <v>48799.97</v>
      </c>
      <c r="K87" s="146">
        <v>48799.97</v>
      </c>
      <c r="L87" s="147"/>
      <c r="M87" s="170">
        <f>C87+F87</f>
        <v>48799.97</v>
      </c>
      <c r="N87" s="220"/>
      <c r="O87" s="60"/>
      <c r="P87" s="58"/>
    </row>
    <row r="88" spans="1:27" s="27" customFormat="1" ht="26.25" customHeight="1">
      <c r="A88" s="173" t="s">
        <v>279</v>
      </c>
      <c r="B88" s="17" t="s">
        <v>294</v>
      </c>
      <c r="C88" s="144">
        <f aca="true" t="shared" si="22" ref="C88:K88">C89+C90+C91+C92+C98+C100+C101</f>
        <v>26749600</v>
      </c>
      <c r="D88" s="144">
        <f t="shared" si="22"/>
        <v>827200</v>
      </c>
      <c r="E88" s="144">
        <f t="shared" si="22"/>
        <v>10908600</v>
      </c>
      <c r="F88" s="144">
        <f t="shared" si="22"/>
        <v>21988901.33</v>
      </c>
      <c r="G88" s="144">
        <f t="shared" si="22"/>
        <v>3093200</v>
      </c>
      <c r="H88" s="144">
        <f t="shared" si="22"/>
        <v>0</v>
      </c>
      <c r="I88" s="144">
        <f t="shared" si="22"/>
        <v>0</v>
      </c>
      <c r="J88" s="144">
        <f t="shared" si="22"/>
        <v>18895701.33</v>
      </c>
      <c r="K88" s="144">
        <f t="shared" si="22"/>
        <v>12030701.329999998</v>
      </c>
      <c r="L88" s="144">
        <f>L89+L90+L91+L92+L98+L100</f>
        <v>330500</v>
      </c>
      <c r="M88" s="174">
        <f>C88+F88</f>
        <v>48738501.33</v>
      </c>
      <c r="N88" s="219"/>
      <c r="O88" s="58"/>
      <c r="P88" s="58"/>
      <c r="Q88" s="59"/>
      <c r="R88" s="59"/>
      <c r="S88" s="59"/>
      <c r="T88" s="59"/>
      <c r="U88" s="59"/>
      <c r="V88" s="59"/>
      <c r="W88" s="59"/>
      <c r="X88" s="59"/>
      <c r="Y88" s="59"/>
      <c r="Z88" s="59"/>
      <c r="AA88" s="59"/>
    </row>
    <row r="89" spans="1:27" ht="16.5" customHeight="1">
      <c r="A89" s="110" t="s">
        <v>58</v>
      </c>
      <c r="B89" s="29" t="s">
        <v>11</v>
      </c>
      <c r="C89" s="146">
        <v>1332100</v>
      </c>
      <c r="D89" s="146">
        <v>827200</v>
      </c>
      <c r="E89" s="146">
        <v>182600</v>
      </c>
      <c r="F89" s="146"/>
      <c r="G89" s="146"/>
      <c r="H89" s="146"/>
      <c r="I89" s="146"/>
      <c r="J89" s="146"/>
      <c r="K89" s="146"/>
      <c r="L89" s="147"/>
      <c r="M89" s="170">
        <f aca="true" t="shared" si="23" ref="M89:M101">C89+F89</f>
        <v>1332100</v>
      </c>
      <c r="N89" s="219"/>
      <c r="O89" s="58"/>
      <c r="P89" s="58"/>
      <c r="AA89" s="59"/>
    </row>
    <row r="90" spans="1:27" ht="79.5" customHeight="1">
      <c r="A90" s="110" t="s">
        <v>3</v>
      </c>
      <c r="B90" s="115" t="s">
        <v>301</v>
      </c>
      <c r="C90" s="146">
        <v>188700</v>
      </c>
      <c r="D90" s="146"/>
      <c r="E90" s="146"/>
      <c r="F90" s="146"/>
      <c r="G90" s="146"/>
      <c r="H90" s="146"/>
      <c r="I90" s="146"/>
      <c r="J90" s="146"/>
      <c r="K90" s="146"/>
      <c r="L90" s="147"/>
      <c r="M90" s="170">
        <f t="shared" si="23"/>
        <v>188700</v>
      </c>
      <c r="N90" s="219"/>
      <c r="O90" s="58"/>
      <c r="P90" s="58"/>
      <c r="AA90" s="59"/>
    </row>
    <row r="91" spans="1:27" ht="169.5" customHeight="1">
      <c r="A91" s="110" t="s">
        <v>179</v>
      </c>
      <c r="B91" s="111" t="s">
        <v>218</v>
      </c>
      <c r="C91" s="144"/>
      <c r="D91" s="146"/>
      <c r="E91" s="146"/>
      <c r="F91" s="146">
        <f>G91+J91</f>
        <v>330500</v>
      </c>
      <c r="G91" s="146"/>
      <c r="H91" s="146"/>
      <c r="I91" s="146"/>
      <c r="J91" s="146">
        <v>330500</v>
      </c>
      <c r="K91" s="146">
        <v>330500</v>
      </c>
      <c r="L91" s="146">
        <v>330500</v>
      </c>
      <c r="M91" s="170">
        <f t="shared" si="23"/>
        <v>330500</v>
      </c>
      <c r="N91" s="219"/>
      <c r="O91" s="58"/>
      <c r="P91" s="58"/>
      <c r="AA91" s="59"/>
    </row>
    <row r="92" spans="1:27" ht="15.75" customHeight="1">
      <c r="A92" s="173" t="s">
        <v>69</v>
      </c>
      <c r="B92" s="17" t="s">
        <v>18</v>
      </c>
      <c r="C92" s="144">
        <f>C93+C94+C95+C96+C97</f>
        <v>20885300</v>
      </c>
      <c r="D92" s="144">
        <f aca="true" t="shared" si="24" ref="D92:L92">D93+D94+D95+D96+D97</f>
        <v>0</v>
      </c>
      <c r="E92" s="144">
        <f>E93+E94+E95+E96+E97</f>
        <v>10726000</v>
      </c>
      <c r="F92" s="144">
        <f>F93+F94+F95+F96+F97</f>
        <v>9177484.879999999</v>
      </c>
      <c r="G92" s="144">
        <f t="shared" si="24"/>
        <v>0</v>
      </c>
      <c r="H92" s="144">
        <f t="shared" si="24"/>
        <v>0</v>
      </c>
      <c r="I92" s="144">
        <f t="shared" si="24"/>
        <v>0</v>
      </c>
      <c r="J92" s="144">
        <f t="shared" si="24"/>
        <v>9177484.879999999</v>
      </c>
      <c r="K92" s="144">
        <f>K93+K94+K95+K96+K97</f>
        <v>9177484.879999999</v>
      </c>
      <c r="L92" s="144">
        <f t="shared" si="24"/>
        <v>0</v>
      </c>
      <c r="M92" s="174">
        <f t="shared" si="23"/>
        <v>30062784.88</v>
      </c>
      <c r="N92" s="219"/>
      <c r="O92" s="58"/>
      <c r="P92" s="58"/>
      <c r="AA92" s="59"/>
    </row>
    <row r="93" spans="1:27" ht="21.75" customHeight="1">
      <c r="A93" s="110" t="s">
        <v>241</v>
      </c>
      <c r="B93" s="246" t="s">
        <v>298</v>
      </c>
      <c r="C93" s="144"/>
      <c r="D93" s="144"/>
      <c r="E93" s="144"/>
      <c r="F93" s="146">
        <f>G93+J93</f>
        <v>7962555.27</v>
      </c>
      <c r="G93" s="146"/>
      <c r="H93" s="146"/>
      <c r="I93" s="146"/>
      <c r="J93" s="146">
        <f>K93</f>
        <v>7962555.27</v>
      </c>
      <c r="K93" s="146">
        <v>7962555.27</v>
      </c>
      <c r="L93" s="147"/>
      <c r="M93" s="170">
        <f t="shared" si="23"/>
        <v>7962555.27</v>
      </c>
      <c r="N93" s="219"/>
      <c r="O93" s="58"/>
      <c r="P93" s="58"/>
      <c r="AA93" s="59"/>
    </row>
    <row r="94" spans="1:16" ht="19.5" customHeight="1">
      <c r="A94" s="110" t="s">
        <v>122</v>
      </c>
      <c r="B94" s="31" t="s">
        <v>123</v>
      </c>
      <c r="C94" s="146">
        <v>500000</v>
      </c>
      <c r="D94" s="146"/>
      <c r="E94" s="146"/>
      <c r="F94" s="146">
        <f>G94+J94</f>
        <v>0</v>
      </c>
      <c r="G94" s="146"/>
      <c r="H94" s="146"/>
      <c r="I94" s="146"/>
      <c r="J94" s="146"/>
      <c r="K94" s="146"/>
      <c r="L94" s="147"/>
      <c r="M94" s="170">
        <f t="shared" si="23"/>
        <v>500000</v>
      </c>
      <c r="N94" s="220"/>
      <c r="O94" s="60"/>
      <c r="P94" s="58"/>
    </row>
    <row r="95" spans="1:16" ht="17.25" customHeight="1">
      <c r="A95" s="110" t="s">
        <v>295</v>
      </c>
      <c r="B95" s="31" t="s">
        <v>296</v>
      </c>
      <c r="C95" s="146"/>
      <c r="D95" s="146"/>
      <c r="E95" s="146"/>
      <c r="F95" s="146">
        <f>G95+J95</f>
        <v>100000</v>
      </c>
      <c r="G95" s="146"/>
      <c r="H95" s="146"/>
      <c r="I95" s="146"/>
      <c r="J95" s="146">
        <v>100000</v>
      </c>
      <c r="K95" s="146">
        <v>100000</v>
      </c>
      <c r="L95" s="147"/>
      <c r="M95" s="170">
        <f t="shared" si="23"/>
        <v>100000</v>
      </c>
      <c r="N95" s="220"/>
      <c r="O95" s="60"/>
      <c r="P95" s="58"/>
    </row>
    <row r="96" spans="1:16" ht="14.25" customHeight="1">
      <c r="A96" s="110" t="s">
        <v>70</v>
      </c>
      <c r="B96" s="31" t="s">
        <v>136</v>
      </c>
      <c r="C96" s="245">
        <f>17402600+80000</f>
        <v>17482600</v>
      </c>
      <c r="D96" s="146"/>
      <c r="E96" s="245">
        <v>10726000</v>
      </c>
      <c r="F96" s="146">
        <f>G96+J96</f>
        <v>1114929.61</v>
      </c>
      <c r="G96" s="146"/>
      <c r="H96" s="146"/>
      <c r="I96" s="146"/>
      <c r="J96" s="146">
        <f>K96</f>
        <v>1114929.61</v>
      </c>
      <c r="K96" s="146">
        <v>1114929.61</v>
      </c>
      <c r="L96" s="147"/>
      <c r="M96" s="170">
        <f t="shared" si="23"/>
        <v>18597529.61</v>
      </c>
      <c r="N96" s="220"/>
      <c r="O96" s="60"/>
      <c r="P96" s="58"/>
    </row>
    <row r="97" spans="1:16" ht="42.75" customHeight="1">
      <c r="A97" s="110" t="s">
        <v>71</v>
      </c>
      <c r="B97" s="31" t="s">
        <v>196</v>
      </c>
      <c r="C97" s="146">
        <f>2902700</f>
        <v>2902700</v>
      </c>
      <c r="D97" s="146"/>
      <c r="E97" s="146"/>
      <c r="F97" s="146"/>
      <c r="G97" s="146"/>
      <c r="H97" s="146"/>
      <c r="I97" s="146"/>
      <c r="J97" s="146"/>
      <c r="K97" s="146"/>
      <c r="L97" s="147"/>
      <c r="M97" s="170">
        <f t="shared" si="23"/>
        <v>2902700</v>
      </c>
      <c r="N97" s="220"/>
      <c r="O97" s="60"/>
      <c r="P97" s="58"/>
    </row>
    <row r="98" spans="1:16" ht="39.75" customHeight="1">
      <c r="A98" s="184" t="s">
        <v>79</v>
      </c>
      <c r="B98" s="31" t="s">
        <v>297</v>
      </c>
      <c r="C98" s="146">
        <v>4343500</v>
      </c>
      <c r="D98" s="146"/>
      <c r="E98" s="146"/>
      <c r="F98" s="146">
        <f>G98+J98</f>
        <v>12048516.45</v>
      </c>
      <c r="G98" s="146">
        <f>288000+G99</f>
        <v>3093200</v>
      </c>
      <c r="H98" s="146"/>
      <c r="I98" s="146"/>
      <c r="J98" s="245">
        <f>904000+K98+J99</f>
        <v>8955316.45</v>
      </c>
      <c r="K98" s="146">
        <v>2090316.45</v>
      </c>
      <c r="L98" s="146"/>
      <c r="M98" s="170">
        <f t="shared" si="23"/>
        <v>16392016.45</v>
      </c>
      <c r="N98" s="220"/>
      <c r="O98" s="60"/>
      <c r="P98" s="58"/>
    </row>
    <row r="99" spans="1:27" s="32" customFormat="1" ht="17.25" customHeight="1">
      <c r="A99" s="242"/>
      <c r="B99" s="21" t="s">
        <v>293</v>
      </c>
      <c r="C99" s="148"/>
      <c r="D99" s="148"/>
      <c r="E99" s="148"/>
      <c r="F99" s="148">
        <f>G99+J99</f>
        <v>8766200</v>
      </c>
      <c r="G99" s="148">
        <v>2805200</v>
      </c>
      <c r="H99" s="148"/>
      <c r="I99" s="148"/>
      <c r="J99" s="250">
        <v>5961000</v>
      </c>
      <c r="K99" s="148"/>
      <c r="L99" s="149"/>
      <c r="M99" s="190">
        <f>C99+F99</f>
        <v>8766200</v>
      </c>
      <c r="N99" s="243"/>
      <c r="O99" s="192"/>
      <c r="P99" s="58"/>
      <c r="Q99" s="62"/>
      <c r="R99" s="62"/>
      <c r="S99" s="62"/>
      <c r="T99" s="62"/>
      <c r="U99" s="62"/>
      <c r="V99" s="62"/>
      <c r="W99" s="62"/>
      <c r="X99" s="62"/>
      <c r="Y99" s="62"/>
      <c r="Z99" s="62"/>
      <c r="AA99" s="62"/>
    </row>
    <row r="100" spans="1:16" ht="37.5" customHeight="1">
      <c r="A100" s="110" t="s">
        <v>151</v>
      </c>
      <c r="B100" s="31" t="s">
        <v>195</v>
      </c>
      <c r="C100" s="144"/>
      <c r="D100" s="146"/>
      <c r="E100" s="146"/>
      <c r="F100" s="146">
        <f>G100+J100</f>
        <v>380000</v>
      </c>
      <c r="G100" s="146"/>
      <c r="H100" s="146"/>
      <c r="I100" s="146"/>
      <c r="J100" s="146">
        <v>380000</v>
      </c>
      <c r="K100" s="146">
        <v>380000</v>
      </c>
      <c r="L100" s="147"/>
      <c r="M100" s="170">
        <f t="shared" si="23"/>
        <v>380000</v>
      </c>
      <c r="N100" s="220"/>
      <c r="O100" s="58"/>
      <c r="P100" s="58"/>
    </row>
    <row r="101" spans="1:16" ht="21.75" customHeight="1">
      <c r="A101" s="110" t="s">
        <v>86</v>
      </c>
      <c r="B101" s="31" t="s">
        <v>17</v>
      </c>
      <c r="C101" s="144"/>
      <c r="D101" s="146"/>
      <c r="E101" s="146"/>
      <c r="F101" s="146">
        <f>G101+J101</f>
        <v>52400</v>
      </c>
      <c r="G101" s="146"/>
      <c r="H101" s="146"/>
      <c r="I101" s="146"/>
      <c r="J101" s="146">
        <f>K101</f>
        <v>52400</v>
      </c>
      <c r="K101" s="146">
        <v>52400</v>
      </c>
      <c r="L101" s="147"/>
      <c r="M101" s="170">
        <f t="shared" si="23"/>
        <v>52400</v>
      </c>
      <c r="N101" s="220"/>
      <c r="O101" s="58"/>
      <c r="P101" s="58"/>
    </row>
    <row r="102" spans="1:27" s="27" customFormat="1" ht="27" customHeight="1">
      <c r="A102" s="173" t="s">
        <v>280</v>
      </c>
      <c r="B102" s="28" t="s">
        <v>281</v>
      </c>
      <c r="C102" s="144">
        <f aca="true" t="shared" si="25" ref="C102:L102">C103+C104</f>
        <v>515400</v>
      </c>
      <c r="D102" s="144">
        <f t="shared" si="25"/>
        <v>293800</v>
      </c>
      <c r="E102" s="144">
        <f t="shared" si="25"/>
        <v>115000</v>
      </c>
      <c r="F102" s="144">
        <f t="shared" si="25"/>
        <v>646000</v>
      </c>
      <c r="G102" s="144">
        <f t="shared" si="25"/>
        <v>566000</v>
      </c>
      <c r="H102" s="144">
        <f t="shared" si="25"/>
        <v>322600</v>
      </c>
      <c r="I102" s="144">
        <f t="shared" si="25"/>
        <v>0</v>
      </c>
      <c r="J102" s="144">
        <f t="shared" si="25"/>
        <v>80000</v>
      </c>
      <c r="K102" s="144">
        <f t="shared" si="25"/>
        <v>50000</v>
      </c>
      <c r="L102" s="144">
        <f t="shared" si="25"/>
        <v>0</v>
      </c>
      <c r="M102" s="174">
        <f>C102+F102</f>
        <v>1161400</v>
      </c>
      <c r="N102" s="220"/>
      <c r="O102" s="58"/>
      <c r="P102" s="58"/>
      <c r="Q102" s="59"/>
      <c r="R102" s="59"/>
      <c r="S102" s="59"/>
      <c r="T102" s="59"/>
      <c r="U102" s="59"/>
      <c r="V102" s="59"/>
      <c r="W102" s="59"/>
      <c r="X102" s="59"/>
      <c r="Y102" s="59"/>
      <c r="Z102" s="59"/>
      <c r="AA102" s="59"/>
    </row>
    <row r="103" spans="1:16" ht="18.75" customHeight="1">
      <c r="A103" s="110" t="s">
        <v>58</v>
      </c>
      <c r="B103" s="29" t="s">
        <v>11</v>
      </c>
      <c r="C103" s="146">
        <v>515400</v>
      </c>
      <c r="D103" s="146">
        <v>293800</v>
      </c>
      <c r="E103" s="146">
        <v>115000</v>
      </c>
      <c r="F103" s="146"/>
      <c r="G103" s="146"/>
      <c r="H103" s="146"/>
      <c r="I103" s="146"/>
      <c r="J103" s="146"/>
      <c r="K103" s="146"/>
      <c r="L103" s="147"/>
      <c r="M103" s="170">
        <f>C103+F103</f>
        <v>515400</v>
      </c>
      <c r="N103" s="220"/>
      <c r="O103" s="58"/>
      <c r="P103" s="58"/>
    </row>
    <row r="104" spans="1:16" ht="16.5" customHeight="1">
      <c r="A104" s="110" t="s">
        <v>86</v>
      </c>
      <c r="B104" s="29" t="s">
        <v>17</v>
      </c>
      <c r="C104" s="146"/>
      <c r="D104" s="146"/>
      <c r="E104" s="146"/>
      <c r="F104" s="146">
        <f>G104+J104</f>
        <v>646000</v>
      </c>
      <c r="G104" s="146">
        <v>566000</v>
      </c>
      <c r="H104" s="146">
        <v>322600</v>
      </c>
      <c r="I104" s="146"/>
      <c r="J104" s="146">
        <f>30000+K104</f>
        <v>80000</v>
      </c>
      <c r="K104" s="146">
        <v>50000</v>
      </c>
      <c r="L104" s="147"/>
      <c r="M104" s="170">
        <f>C104+F104</f>
        <v>646000</v>
      </c>
      <c r="N104" s="220"/>
      <c r="O104" s="60"/>
      <c r="P104" s="58"/>
    </row>
    <row r="105" spans="1:27" s="27" customFormat="1" ht="15" customHeight="1">
      <c r="A105" s="173" t="s">
        <v>282</v>
      </c>
      <c r="B105" s="17" t="s">
        <v>113</v>
      </c>
      <c r="C105" s="144">
        <f>C106+C107</f>
        <v>473300</v>
      </c>
      <c r="D105" s="144">
        <f>D106+D107</f>
        <v>271400</v>
      </c>
      <c r="E105" s="144">
        <f>E106+E107</f>
        <v>103400</v>
      </c>
      <c r="F105" s="144">
        <f>F106+F107+F108+F109+F113+F118+F121+F127+F130+F132+F125</f>
        <v>12726620</v>
      </c>
      <c r="G105" s="144">
        <f aca="true" t="shared" si="26" ref="G105:M105">G106+G107+G108+G109+G113+G118+G121+G127+G130+G132+G125</f>
        <v>319000</v>
      </c>
      <c r="H105" s="144">
        <f t="shared" si="26"/>
        <v>199600</v>
      </c>
      <c r="I105" s="144">
        <f t="shared" si="26"/>
        <v>11800</v>
      </c>
      <c r="J105" s="144">
        <f t="shared" si="26"/>
        <v>12407620</v>
      </c>
      <c r="K105" s="144">
        <f t="shared" si="26"/>
        <v>12407620</v>
      </c>
      <c r="L105" s="144">
        <f t="shared" si="26"/>
        <v>0</v>
      </c>
      <c r="M105" s="144">
        <f t="shared" si="26"/>
        <v>13199920</v>
      </c>
      <c r="N105" s="219"/>
      <c r="O105" s="58"/>
      <c r="P105" s="58"/>
      <c r="Q105" s="59"/>
      <c r="R105" s="59"/>
      <c r="S105" s="59"/>
      <c r="T105" s="59"/>
      <c r="U105" s="59"/>
      <c r="V105" s="59"/>
      <c r="W105" s="59"/>
      <c r="X105" s="59"/>
      <c r="Y105" s="59"/>
      <c r="Z105" s="58"/>
      <c r="AA105" s="59"/>
    </row>
    <row r="106" spans="1:16" ht="16.5" customHeight="1">
      <c r="A106" s="110" t="s">
        <v>58</v>
      </c>
      <c r="B106" s="29" t="s">
        <v>11</v>
      </c>
      <c r="C106" s="146">
        <v>473300</v>
      </c>
      <c r="D106" s="146">
        <v>271400</v>
      </c>
      <c r="E106" s="146">
        <v>103400</v>
      </c>
      <c r="F106" s="146">
        <f>G106+J106</f>
        <v>319000</v>
      </c>
      <c r="G106" s="146">
        <v>319000</v>
      </c>
      <c r="H106" s="146">
        <v>199600</v>
      </c>
      <c r="I106" s="146">
        <v>11800</v>
      </c>
      <c r="J106" s="146"/>
      <c r="K106" s="146"/>
      <c r="L106" s="147"/>
      <c r="M106" s="170">
        <f aca="true" t="shared" si="27" ref="M106:M131">C106+F106</f>
        <v>792300</v>
      </c>
      <c r="N106" s="220"/>
      <c r="O106" s="60"/>
      <c r="P106" s="58"/>
    </row>
    <row r="107" spans="1:16" ht="16.5" customHeight="1">
      <c r="A107" s="110" t="s">
        <v>76</v>
      </c>
      <c r="B107" s="31" t="s">
        <v>23</v>
      </c>
      <c r="C107" s="146"/>
      <c r="D107" s="146"/>
      <c r="E107" s="146"/>
      <c r="F107" s="146">
        <f aca="true" t="shared" si="28" ref="F107:F132">G107+J107</f>
        <v>4253300</v>
      </c>
      <c r="G107" s="146"/>
      <c r="H107" s="146"/>
      <c r="I107" s="146"/>
      <c r="J107" s="146">
        <f>K107</f>
        <v>4253300</v>
      </c>
      <c r="K107" s="146">
        <v>4253300</v>
      </c>
      <c r="L107" s="147"/>
      <c r="M107" s="170">
        <f t="shared" si="27"/>
        <v>4253300</v>
      </c>
      <c r="N107" s="220"/>
      <c r="O107" s="60"/>
      <c r="P107" s="58"/>
    </row>
    <row r="108" spans="1:16" ht="26.25" customHeight="1">
      <c r="A108" s="110" t="s">
        <v>246</v>
      </c>
      <c r="B108" s="31" t="s">
        <v>260</v>
      </c>
      <c r="C108" s="146"/>
      <c r="D108" s="146"/>
      <c r="E108" s="146"/>
      <c r="F108" s="146">
        <f>G108+J108</f>
        <v>100000</v>
      </c>
      <c r="G108" s="146"/>
      <c r="H108" s="146"/>
      <c r="I108" s="146"/>
      <c r="J108" s="146">
        <f>K108</f>
        <v>100000</v>
      </c>
      <c r="K108" s="146">
        <v>100000</v>
      </c>
      <c r="L108" s="147"/>
      <c r="M108" s="170">
        <f>C108+F108</f>
        <v>100000</v>
      </c>
      <c r="N108" s="220"/>
      <c r="O108" s="60"/>
      <c r="P108" s="58"/>
    </row>
    <row r="109" spans="1:27" s="226" customFormat="1" ht="16.5" customHeight="1">
      <c r="A109" s="224" t="s">
        <v>59</v>
      </c>
      <c r="B109" s="225" t="s">
        <v>12</v>
      </c>
      <c r="C109" s="150"/>
      <c r="D109" s="150"/>
      <c r="E109" s="150"/>
      <c r="F109" s="148">
        <f>G109+J109</f>
        <v>3331920</v>
      </c>
      <c r="G109" s="150"/>
      <c r="H109" s="150"/>
      <c r="I109" s="150"/>
      <c r="J109" s="148">
        <f>J110+J111+J112</f>
        <v>3331920</v>
      </c>
      <c r="K109" s="148">
        <f>K110+K111+K112</f>
        <v>3331920</v>
      </c>
      <c r="L109" s="148"/>
      <c r="M109" s="190">
        <f t="shared" si="27"/>
        <v>3331920</v>
      </c>
      <c r="N109" s="220"/>
      <c r="O109" s="61"/>
      <c r="P109" s="58"/>
      <c r="Q109" s="191"/>
      <c r="R109" s="191"/>
      <c r="S109" s="191"/>
      <c r="T109" s="191"/>
      <c r="U109" s="191"/>
      <c r="V109" s="191"/>
      <c r="W109" s="191"/>
      <c r="X109" s="191"/>
      <c r="Y109" s="191"/>
      <c r="Z109" s="191"/>
      <c r="AA109" s="191"/>
    </row>
    <row r="110" spans="1:16" ht="16.5" customHeight="1">
      <c r="A110" s="110" t="s">
        <v>89</v>
      </c>
      <c r="B110" s="108" t="s">
        <v>31</v>
      </c>
      <c r="C110" s="146"/>
      <c r="D110" s="146"/>
      <c r="E110" s="146"/>
      <c r="F110" s="146">
        <f t="shared" si="28"/>
        <v>1135000</v>
      </c>
      <c r="G110" s="146"/>
      <c r="H110" s="146"/>
      <c r="I110" s="146"/>
      <c r="J110" s="146">
        <f aca="true" t="shared" si="29" ref="J110:J117">K110</f>
        <v>1135000</v>
      </c>
      <c r="K110" s="146">
        <f>1060000+75000</f>
        <v>1135000</v>
      </c>
      <c r="L110" s="147"/>
      <c r="M110" s="170">
        <f t="shared" si="27"/>
        <v>1135000</v>
      </c>
      <c r="N110" s="220"/>
      <c r="O110" s="60"/>
      <c r="P110" s="58"/>
    </row>
    <row r="111" spans="1:16" ht="24.75" customHeight="1">
      <c r="A111" s="110" t="s">
        <v>90</v>
      </c>
      <c r="B111" s="108" t="s">
        <v>32</v>
      </c>
      <c r="C111" s="146"/>
      <c r="D111" s="146"/>
      <c r="E111" s="146"/>
      <c r="F111" s="146">
        <f t="shared" si="28"/>
        <v>1916920</v>
      </c>
      <c r="G111" s="146"/>
      <c r="H111" s="146"/>
      <c r="I111" s="146"/>
      <c r="J111" s="146">
        <f t="shared" si="29"/>
        <v>1916920</v>
      </c>
      <c r="K111" s="146">
        <v>1916920</v>
      </c>
      <c r="L111" s="147"/>
      <c r="M111" s="170">
        <f t="shared" si="27"/>
        <v>1916920</v>
      </c>
      <c r="N111" s="220"/>
      <c r="O111" s="60"/>
      <c r="P111" s="58"/>
    </row>
    <row r="112" spans="1:16" ht="39.75" customHeight="1">
      <c r="A112" s="114" t="s">
        <v>93</v>
      </c>
      <c r="B112" s="281" t="s">
        <v>320</v>
      </c>
      <c r="C112" s="146"/>
      <c r="D112" s="146"/>
      <c r="E112" s="146"/>
      <c r="F112" s="146">
        <f t="shared" si="28"/>
        <v>280000</v>
      </c>
      <c r="G112" s="146"/>
      <c r="H112" s="146"/>
      <c r="I112" s="146"/>
      <c r="J112" s="146">
        <f t="shared" si="29"/>
        <v>280000</v>
      </c>
      <c r="K112" s="146">
        <v>280000</v>
      </c>
      <c r="L112" s="147"/>
      <c r="M112" s="170">
        <f t="shared" si="27"/>
        <v>280000</v>
      </c>
      <c r="N112" s="220"/>
      <c r="O112" s="60"/>
      <c r="P112" s="58"/>
    </row>
    <row r="113" spans="1:27" s="226" customFormat="1" ht="16.5" customHeight="1">
      <c r="A113" s="224" t="s">
        <v>60</v>
      </c>
      <c r="B113" s="225" t="s">
        <v>40</v>
      </c>
      <c r="C113" s="150"/>
      <c r="D113" s="150"/>
      <c r="E113" s="150"/>
      <c r="F113" s="146">
        <f t="shared" si="28"/>
        <v>2423600</v>
      </c>
      <c r="G113" s="150"/>
      <c r="H113" s="150"/>
      <c r="I113" s="150"/>
      <c r="J113" s="148">
        <f>K113</f>
        <v>2423600</v>
      </c>
      <c r="K113" s="148">
        <f>K114+K115+K116+K117</f>
        <v>2423600</v>
      </c>
      <c r="L113" s="146"/>
      <c r="M113" s="170">
        <f t="shared" si="27"/>
        <v>2423600</v>
      </c>
      <c r="N113" s="220"/>
      <c r="O113" s="61"/>
      <c r="P113" s="58"/>
      <c r="Q113" s="191"/>
      <c r="R113" s="191"/>
      <c r="S113" s="191"/>
      <c r="T113" s="191"/>
      <c r="U113" s="191"/>
      <c r="V113" s="191"/>
      <c r="W113" s="191"/>
      <c r="X113" s="191"/>
      <c r="Y113" s="191"/>
      <c r="Z113" s="191"/>
      <c r="AA113" s="191"/>
    </row>
    <row r="114" spans="1:16" ht="16.5" customHeight="1">
      <c r="A114" s="110" t="s">
        <v>97</v>
      </c>
      <c r="B114" s="108" t="s">
        <v>154</v>
      </c>
      <c r="C114" s="146"/>
      <c r="D114" s="146"/>
      <c r="E114" s="146"/>
      <c r="F114" s="146">
        <f t="shared" si="28"/>
        <v>1569600</v>
      </c>
      <c r="G114" s="146"/>
      <c r="H114" s="146"/>
      <c r="I114" s="146"/>
      <c r="J114" s="146">
        <f t="shared" si="29"/>
        <v>1569600</v>
      </c>
      <c r="K114" s="245">
        <v>1569600</v>
      </c>
      <c r="L114" s="147"/>
      <c r="M114" s="170">
        <f t="shared" si="27"/>
        <v>1569600</v>
      </c>
      <c r="N114" s="220"/>
      <c r="O114" s="60"/>
      <c r="P114" s="58"/>
    </row>
    <row r="115" spans="1:16" ht="16.5" customHeight="1">
      <c r="A115" s="110" t="s">
        <v>98</v>
      </c>
      <c r="B115" s="108" t="s">
        <v>41</v>
      </c>
      <c r="C115" s="146"/>
      <c r="D115" s="146"/>
      <c r="E115" s="146"/>
      <c r="F115" s="146">
        <f t="shared" si="28"/>
        <v>162200</v>
      </c>
      <c r="G115" s="146"/>
      <c r="H115" s="146"/>
      <c r="I115" s="146"/>
      <c r="J115" s="146">
        <f t="shared" si="29"/>
        <v>162200</v>
      </c>
      <c r="K115" s="146">
        <v>162200</v>
      </c>
      <c r="L115" s="147"/>
      <c r="M115" s="170">
        <f t="shared" si="27"/>
        <v>162200</v>
      </c>
      <c r="N115" s="220"/>
      <c r="O115" s="60"/>
      <c r="P115" s="58"/>
    </row>
    <row r="116" spans="1:16" ht="39.75" customHeight="1">
      <c r="A116" s="110" t="s">
        <v>100</v>
      </c>
      <c r="B116" s="108" t="s">
        <v>155</v>
      </c>
      <c r="C116" s="146"/>
      <c r="D116" s="146"/>
      <c r="E116" s="146"/>
      <c r="F116" s="146">
        <f t="shared" si="28"/>
        <v>380000</v>
      </c>
      <c r="G116" s="146"/>
      <c r="H116" s="146"/>
      <c r="I116" s="146"/>
      <c r="J116" s="146">
        <f t="shared" si="29"/>
        <v>380000</v>
      </c>
      <c r="K116" s="146">
        <v>380000</v>
      </c>
      <c r="L116" s="147"/>
      <c r="M116" s="170">
        <f t="shared" si="27"/>
        <v>380000</v>
      </c>
      <c r="N116" s="220"/>
      <c r="O116" s="60"/>
      <c r="P116" s="58"/>
    </row>
    <row r="117" spans="1:16" ht="30.75" customHeight="1">
      <c r="A117" s="114" t="s">
        <v>101</v>
      </c>
      <c r="B117" s="108" t="s">
        <v>156</v>
      </c>
      <c r="C117" s="146"/>
      <c r="D117" s="146"/>
      <c r="E117" s="146"/>
      <c r="F117" s="146">
        <f t="shared" si="28"/>
        <v>311800</v>
      </c>
      <c r="G117" s="146"/>
      <c r="H117" s="146"/>
      <c r="I117" s="146"/>
      <c r="J117" s="146">
        <f t="shared" si="29"/>
        <v>311800</v>
      </c>
      <c r="K117" s="146">
        <v>311800</v>
      </c>
      <c r="L117" s="147"/>
      <c r="M117" s="170">
        <f t="shared" si="27"/>
        <v>311800</v>
      </c>
      <c r="N117" s="220"/>
      <c r="O117" s="60"/>
      <c r="P117" s="58"/>
    </row>
    <row r="118" spans="1:27" s="226" customFormat="1" ht="24.75" customHeight="1">
      <c r="A118" s="224" t="s">
        <v>61</v>
      </c>
      <c r="B118" s="225" t="s">
        <v>14</v>
      </c>
      <c r="C118" s="150"/>
      <c r="D118" s="150"/>
      <c r="E118" s="150"/>
      <c r="F118" s="148">
        <f aca="true" t="shared" si="30" ref="F118:K118">F119+F120</f>
        <v>727900</v>
      </c>
      <c r="G118" s="148">
        <f t="shared" si="30"/>
        <v>0</v>
      </c>
      <c r="H118" s="148">
        <f t="shared" si="30"/>
        <v>0</v>
      </c>
      <c r="I118" s="148">
        <f t="shared" si="30"/>
        <v>0</v>
      </c>
      <c r="J118" s="148">
        <f t="shared" si="30"/>
        <v>727900</v>
      </c>
      <c r="K118" s="148">
        <f t="shared" si="30"/>
        <v>727900</v>
      </c>
      <c r="L118" s="150"/>
      <c r="M118" s="190">
        <f t="shared" si="27"/>
        <v>727900</v>
      </c>
      <c r="N118" s="220"/>
      <c r="O118" s="61"/>
      <c r="P118" s="58"/>
      <c r="Q118" s="191"/>
      <c r="R118" s="191"/>
      <c r="S118" s="191"/>
      <c r="T118" s="191"/>
      <c r="U118" s="191"/>
      <c r="V118" s="191"/>
      <c r="W118" s="191"/>
      <c r="X118" s="191"/>
      <c r="Y118" s="191"/>
      <c r="Z118" s="191"/>
      <c r="AA118" s="191"/>
    </row>
    <row r="119" spans="1:16" ht="40.5" customHeight="1">
      <c r="A119" s="110" t="s">
        <v>308</v>
      </c>
      <c r="B119" s="31" t="s">
        <v>309</v>
      </c>
      <c r="C119" s="146"/>
      <c r="D119" s="146"/>
      <c r="E119" s="146"/>
      <c r="F119" s="146">
        <f t="shared" si="28"/>
        <v>500000</v>
      </c>
      <c r="G119" s="146"/>
      <c r="H119" s="146"/>
      <c r="I119" s="146"/>
      <c r="J119" s="146">
        <f>K119</f>
        <v>500000</v>
      </c>
      <c r="K119" s="146">
        <v>500000</v>
      </c>
      <c r="L119" s="147"/>
      <c r="M119" s="170">
        <f t="shared" si="27"/>
        <v>500000</v>
      </c>
      <c r="N119" s="220"/>
      <c r="O119" s="60"/>
      <c r="P119" s="58"/>
    </row>
    <row r="120" spans="1:16" ht="25.5" customHeight="1">
      <c r="A120" s="110" t="s">
        <v>310</v>
      </c>
      <c r="B120" s="31" t="s">
        <v>311</v>
      </c>
      <c r="C120" s="146"/>
      <c r="D120" s="146"/>
      <c r="E120" s="146"/>
      <c r="F120" s="146">
        <f t="shared" si="28"/>
        <v>227900</v>
      </c>
      <c r="G120" s="146"/>
      <c r="H120" s="146"/>
      <c r="I120" s="146"/>
      <c r="J120" s="146">
        <f>K120</f>
        <v>227900</v>
      </c>
      <c r="K120" s="146">
        <v>227900</v>
      </c>
      <c r="L120" s="147"/>
      <c r="M120" s="170">
        <f t="shared" si="27"/>
        <v>227900</v>
      </c>
      <c r="N120" s="220"/>
      <c r="O120" s="60"/>
      <c r="P120" s="58"/>
    </row>
    <row r="121" spans="1:27" s="226" customFormat="1" ht="16.5" customHeight="1">
      <c r="A121" s="224" t="s">
        <v>72</v>
      </c>
      <c r="B121" s="225" t="s">
        <v>19</v>
      </c>
      <c r="C121" s="150"/>
      <c r="D121" s="150"/>
      <c r="E121" s="150"/>
      <c r="F121" s="148">
        <f t="shared" si="28"/>
        <v>480300</v>
      </c>
      <c r="G121" s="150"/>
      <c r="H121" s="150"/>
      <c r="I121" s="150"/>
      <c r="J121" s="148">
        <f>J123+J124+J122</f>
        <v>480300</v>
      </c>
      <c r="K121" s="148">
        <f>K123+K124+K122</f>
        <v>480300</v>
      </c>
      <c r="L121" s="148"/>
      <c r="M121" s="190">
        <f t="shared" si="27"/>
        <v>480300</v>
      </c>
      <c r="N121" s="220"/>
      <c r="O121" s="61"/>
      <c r="P121" s="58"/>
      <c r="Q121" s="191"/>
      <c r="R121" s="191"/>
      <c r="S121" s="191"/>
      <c r="T121" s="191"/>
      <c r="U121" s="191"/>
      <c r="V121" s="191"/>
      <c r="W121" s="191"/>
      <c r="X121" s="191"/>
      <c r="Y121" s="191"/>
      <c r="Z121" s="191"/>
      <c r="AA121" s="191"/>
    </row>
    <row r="122" spans="1:27" s="226" customFormat="1" ht="16.5" customHeight="1">
      <c r="A122" s="114" t="s">
        <v>103</v>
      </c>
      <c r="B122" s="108" t="s">
        <v>43</v>
      </c>
      <c r="C122" s="150"/>
      <c r="D122" s="150"/>
      <c r="E122" s="150"/>
      <c r="F122" s="146">
        <f t="shared" si="28"/>
        <v>10100</v>
      </c>
      <c r="G122" s="150"/>
      <c r="H122" s="150"/>
      <c r="I122" s="150"/>
      <c r="J122" s="146">
        <f>K122</f>
        <v>10100</v>
      </c>
      <c r="K122" s="146">
        <v>10100</v>
      </c>
      <c r="L122" s="149"/>
      <c r="M122" s="170">
        <f t="shared" si="27"/>
        <v>10100</v>
      </c>
      <c r="N122" s="220"/>
      <c r="O122" s="61"/>
      <c r="P122" s="58"/>
      <c r="Q122" s="191"/>
      <c r="R122" s="191"/>
      <c r="S122" s="191"/>
      <c r="T122" s="191"/>
      <c r="U122" s="191"/>
      <c r="V122" s="191"/>
      <c r="W122" s="191"/>
      <c r="X122" s="191"/>
      <c r="Y122" s="191"/>
      <c r="Z122" s="191"/>
      <c r="AA122" s="191"/>
    </row>
    <row r="123" spans="1:16" ht="16.5" customHeight="1">
      <c r="A123" s="110" t="s">
        <v>104</v>
      </c>
      <c r="B123" s="108" t="s">
        <v>166</v>
      </c>
      <c r="C123" s="146"/>
      <c r="D123" s="146"/>
      <c r="E123" s="146"/>
      <c r="F123" s="146">
        <f t="shared" si="28"/>
        <v>340000</v>
      </c>
      <c r="G123" s="146"/>
      <c r="H123" s="146"/>
      <c r="I123" s="146"/>
      <c r="J123" s="146">
        <f>K123</f>
        <v>340000</v>
      </c>
      <c r="K123" s="146">
        <v>340000</v>
      </c>
      <c r="L123" s="147"/>
      <c r="M123" s="170">
        <f t="shared" si="27"/>
        <v>340000</v>
      </c>
      <c r="N123" s="220"/>
      <c r="O123" s="60"/>
      <c r="P123" s="58"/>
    </row>
    <row r="124" spans="1:16" ht="16.5" customHeight="1">
      <c r="A124" s="110" t="s">
        <v>107</v>
      </c>
      <c r="B124" s="108" t="s">
        <v>46</v>
      </c>
      <c r="C124" s="146"/>
      <c r="D124" s="146"/>
      <c r="E124" s="146"/>
      <c r="F124" s="146">
        <f t="shared" si="28"/>
        <v>130200</v>
      </c>
      <c r="G124" s="146"/>
      <c r="H124" s="146"/>
      <c r="I124" s="146"/>
      <c r="J124" s="146">
        <f>K124</f>
        <v>130200</v>
      </c>
      <c r="K124" s="146">
        <v>130200</v>
      </c>
      <c r="L124" s="147"/>
      <c r="M124" s="170">
        <f t="shared" si="27"/>
        <v>130200</v>
      </c>
      <c r="N124" s="220"/>
      <c r="O124" s="60"/>
      <c r="P124" s="58"/>
    </row>
    <row r="125" spans="1:27" s="32" customFormat="1" ht="16.5" customHeight="1">
      <c r="A125" s="224" t="s">
        <v>74</v>
      </c>
      <c r="B125" s="225" t="s">
        <v>21</v>
      </c>
      <c r="C125" s="148"/>
      <c r="D125" s="148"/>
      <c r="E125" s="148"/>
      <c r="F125" s="148">
        <f aca="true" t="shared" si="31" ref="F125:K125">F126</f>
        <v>28200</v>
      </c>
      <c r="G125" s="148">
        <f t="shared" si="31"/>
        <v>0</v>
      </c>
      <c r="H125" s="148">
        <f t="shared" si="31"/>
        <v>0</v>
      </c>
      <c r="I125" s="148">
        <f t="shared" si="31"/>
        <v>0</v>
      </c>
      <c r="J125" s="148">
        <f t="shared" si="31"/>
        <v>28200</v>
      </c>
      <c r="K125" s="148">
        <f t="shared" si="31"/>
        <v>28200</v>
      </c>
      <c r="L125" s="149"/>
      <c r="M125" s="190">
        <f t="shared" si="27"/>
        <v>28200</v>
      </c>
      <c r="N125" s="243"/>
      <c r="O125" s="192"/>
      <c r="P125" s="61"/>
      <c r="Q125" s="62"/>
      <c r="R125" s="62"/>
      <c r="S125" s="62"/>
      <c r="T125" s="62"/>
      <c r="U125" s="62"/>
      <c r="V125" s="62"/>
      <c r="W125" s="62"/>
      <c r="X125" s="62"/>
      <c r="Y125" s="62"/>
      <c r="Z125" s="62"/>
      <c r="AA125" s="62"/>
    </row>
    <row r="126" spans="1:16" ht="26.25" customHeight="1">
      <c r="A126" s="110" t="s">
        <v>88</v>
      </c>
      <c r="B126" s="29" t="s">
        <v>137</v>
      </c>
      <c r="C126" s="146"/>
      <c r="D126" s="146"/>
      <c r="E126" s="146"/>
      <c r="F126" s="146">
        <f>J126</f>
        <v>28200</v>
      </c>
      <c r="G126" s="146"/>
      <c r="H126" s="146"/>
      <c r="I126" s="146"/>
      <c r="J126" s="146">
        <f>K126</f>
        <v>28200</v>
      </c>
      <c r="K126" s="146">
        <v>28200</v>
      </c>
      <c r="L126" s="147"/>
      <c r="M126" s="170">
        <f t="shared" si="27"/>
        <v>28200</v>
      </c>
      <c r="N126" s="243"/>
      <c r="O126" s="60"/>
      <c r="P126" s="58"/>
    </row>
    <row r="127" spans="1:27" s="226" customFormat="1" ht="16.5" customHeight="1">
      <c r="A127" s="224" t="s">
        <v>69</v>
      </c>
      <c r="B127" s="225" t="s">
        <v>18</v>
      </c>
      <c r="C127" s="150"/>
      <c r="D127" s="150"/>
      <c r="E127" s="150"/>
      <c r="F127" s="148">
        <f t="shared" si="28"/>
        <v>372900</v>
      </c>
      <c r="G127" s="150"/>
      <c r="H127" s="150"/>
      <c r="I127" s="150"/>
      <c r="J127" s="148">
        <f>J129+J128</f>
        <v>372900</v>
      </c>
      <c r="K127" s="148">
        <f>K129+K128</f>
        <v>372900</v>
      </c>
      <c r="L127" s="148"/>
      <c r="M127" s="190">
        <f t="shared" si="27"/>
        <v>372900</v>
      </c>
      <c r="N127" s="220"/>
      <c r="O127" s="61"/>
      <c r="P127" s="58"/>
      <c r="Q127" s="191"/>
      <c r="R127" s="191"/>
      <c r="S127" s="191"/>
      <c r="T127" s="191"/>
      <c r="U127" s="191"/>
      <c r="V127" s="191"/>
      <c r="W127" s="191"/>
      <c r="X127" s="191"/>
      <c r="Y127" s="191"/>
      <c r="Z127" s="191"/>
      <c r="AA127" s="191"/>
    </row>
    <row r="128" spans="1:27" s="226" customFormat="1" ht="25.5" customHeight="1">
      <c r="A128" s="110" t="s">
        <v>241</v>
      </c>
      <c r="B128" s="246" t="s">
        <v>298</v>
      </c>
      <c r="C128" s="150"/>
      <c r="D128" s="150"/>
      <c r="E128" s="150"/>
      <c r="F128" s="146">
        <f t="shared" si="28"/>
        <v>136600</v>
      </c>
      <c r="G128" s="150"/>
      <c r="H128" s="150"/>
      <c r="I128" s="150"/>
      <c r="J128" s="146">
        <f>K128</f>
        <v>136600</v>
      </c>
      <c r="K128" s="146">
        <v>136600</v>
      </c>
      <c r="L128" s="149"/>
      <c r="M128" s="170">
        <f t="shared" si="27"/>
        <v>136600</v>
      </c>
      <c r="N128" s="220"/>
      <c r="O128" s="61"/>
      <c r="P128" s="58"/>
      <c r="Q128" s="191"/>
      <c r="R128" s="191"/>
      <c r="S128" s="191"/>
      <c r="T128" s="191"/>
      <c r="U128" s="191"/>
      <c r="V128" s="191"/>
      <c r="W128" s="191"/>
      <c r="X128" s="191"/>
      <c r="Y128" s="191"/>
      <c r="Z128" s="191"/>
      <c r="AA128" s="191"/>
    </row>
    <row r="129" spans="1:16" ht="16.5" customHeight="1">
      <c r="A129" s="110" t="s">
        <v>70</v>
      </c>
      <c r="B129" s="31" t="s">
        <v>136</v>
      </c>
      <c r="C129" s="146"/>
      <c r="D129" s="146"/>
      <c r="E129" s="146"/>
      <c r="F129" s="146">
        <f t="shared" si="28"/>
        <v>236300</v>
      </c>
      <c r="G129" s="146"/>
      <c r="H129" s="146"/>
      <c r="I129" s="146"/>
      <c r="J129" s="146">
        <f>K129</f>
        <v>236300</v>
      </c>
      <c r="K129" s="146">
        <v>236300</v>
      </c>
      <c r="L129" s="147"/>
      <c r="M129" s="170">
        <f t="shared" si="27"/>
        <v>236300</v>
      </c>
      <c r="N129" s="220"/>
      <c r="O129" s="60"/>
      <c r="P129" s="58"/>
    </row>
    <row r="130" spans="1:27" s="226" customFormat="1" ht="16.5" customHeight="1">
      <c r="A130" s="224" t="s">
        <v>77</v>
      </c>
      <c r="B130" s="225" t="s">
        <v>247</v>
      </c>
      <c r="C130" s="150"/>
      <c r="D130" s="150"/>
      <c r="E130" s="150"/>
      <c r="F130" s="148">
        <f t="shared" si="28"/>
        <v>299000</v>
      </c>
      <c r="G130" s="148"/>
      <c r="H130" s="148"/>
      <c r="I130" s="148"/>
      <c r="J130" s="148">
        <f>J131</f>
        <v>299000</v>
      </c>
      <c r="K130" s="148">
        <f>K131</f>
        <v>299000</v>
      </c>
      <c r="L130" s="149"/>
      <c r="M130" s="190">
        <f t="shared" si="27"/>
        <v>299000</v>
      </c>
      <c r="N130" s="220"/>
      <c r="O130" s="61"/>
      <c r="P130" s="58"/>
      <c r="Q130" s="191"/>
      <c r="R130" s="191"/>
      <c r="S130" s="191"/>
      <c r="T130" s="191"/>
      <c r="U130" s="191"/>
      <c r="V130" s="191"/>
      <c r="W130" s="191"/>
      <c r="X130" s="191"/>
      <c r="Y130" s="191"/>
      <c r="Z130" s="191"/>
      <c r="AA130" s="191"/>
    </row>
    <row r="131" spans="1:16" ht="42" customHeight="1">
      <c r="A131" s="110" t="s">
        <v>79</v>
      </c>
      <c r="B131" s="31" t="s">
        <v>248</v>
      </c>
      <c r="C131" s="146"/>
      <c r="D131" s="146"/>
      <c r="E131" s="146"/>
      <c r="F131" s="146">
        <f t="shared" si="28"/>
        <v>299000</v>
      </c>
      <c r="G131" s="146"/>
      <c r="H131" s="146"/>
      <c r="I131" s="146"/>
      <c r="J131" s="245">
        <f>K131</f>
        <v>299000</v>
      </c>
      <c r="K131" s="146">
        <v>299000</v>
      </c>
      <c r="L131" s="147"/>
      <c r="M131" s="170">
        <f t="shared" si="27"/>
        <v>299000</v>
      </c>
      <c r="N131" s="220"/>
      <c r="O131" s="60"/>
      <c r="P131" s="58"/>
    </row>
    <row r="132" spans="1:27" s="226" customFormat="1" ht="16.5" customHeight="1">
      <c r="A132" s="171" t="s">
        <v>84</v>
      </c>
      <c r="B132" s="21" t="s">
        <v>249</v>
      </c>
      <c r="C132" s="148"/>
      <c r="D132" s="148"/>
      <c r="E132" s="148"/>
      <c r="F132" s="146">
        <f t="shared" si="28"/>
        <v>390500</v>
      </c>
      <c r="G132" s="148"/>
      <c r="H132" s="148"/>
      <c r="I132" s="148"/>
      <c r="J132" s="148">
        <f>J133</f>
        <v>390500</v>
      </c>
      <c r="K132" s="148">
        <f>K133</f>
        <v>390500</v>
      </c>
      <c r="L132" s="148"/>
      <c r="M132" s="190">
        <f aca="true" t="shared" si="32" ref="M132:M141">C132+F132</f>
        <v>390500</v>
      </c>
      <c r="N132" s="220"/>
      <c r="O132" s="61"/>
      <c r="P132" s="58"/>
      <c r="Q132" s="191"/>
      <c r="R132" s="191"/>
      <c r="S132" s="191"/>
      <c r="T132" s="191"/>
      <c r="U132" s="191"/>
      <c r="V132" s="191"/>
      <c r="W132" s="191"/>
      <c r="X132" s="191"/>
      <c r="Y132" s="191"/>
      <c r="Z132" s="191"/>
      <c r="AA132" s="191"/>
    </row>
    <row r="133" spans="1:16" ht="16.5" customHeight="1">
      <c r="A133" s="231">
        <v>250404</v>
      </c>
      <c r="B133" s="31" t="s">
        <v>17</v>
      </c>
      <c r="C133" s="146"/>
      <c r="D133" s="146"/>
      <c r="E133" s="146"/>
      <c r="F133" s="146">
        <f>G133+J133</f>
        <v>390500</v>
      </c>
      <c r="G133" s="146"/>
      <c r="H133" s="146"/>
      <c r="I133" s="146"/>
      <c r="J133" s="146">
        <f>K133</f>
        <v>390500</v>
      </c>
      <c r="K133" s="146">
        <v>390500</v>
      </c>
      <c r="L133" s="147"/>
      <c r="M133" s="170">
        <f t="shared" si="32"/>
        <v>390500</v>
      </c>
      <c r="N133" s="220"/>
      <c r="O133" s="60"/>
      <c r="P133" s="58"/>
    </row>
    <row r="134" spans="1:27" s="27" customFormat="1" ht="18.75" customHeight="1">
      <c r="A134" s="173" t="s">
        <v>283</v>
      </c>
      <c r="B134" s="17" t="s">
        <v>202</v>
      </c>
      <c r="C134" s="144">
        <f>C135+C136</f>
        <v>562800</v>
      </c>
      <c r="D134" s="144">
        <f aca="true" t="shared" si="33" ref="D134:L134">D135+D136</f>
        <v>339400</v>
      </c>
      <c r="E134" s="144">
        <f t="shared" si="33"/>
        <v>100500</v>
      </c>
      <c r="F134" s="144">
        <f t="shared" si="33"/>
        <v>970800</v>
      </c>
      <c r="G134" s="144">
        <f t="shared" si="33"/>
        <v>970800</v>
      </c>
      <c r="H134" s="144">
        <f t="shared" si="33"/>
        <v>459400</v>
      </c>
      <c r="I134" s="144">
        <f t="shared" si="33"/>
        <v>58400</v>
      </c>
      <c r="J134" s="144">
        <f t="shared" si="33"/>
        <v>0</v>
      </c>
      <c r="K134" s="144">
        <f t="shared" si="33"/>
        <v>0</v>
      </c>
      <c r="L134" s="144">
        <f t="shared" si="33"/>
        <v>0</v>
      </c>
      <c r="M134" s="174">
        <f>C134+F134</f>
        <v>1533600</v>
      </c>
      <c r="N134" s="220"/>
      <c r="O134" s="58"/>
      <c r="P134" s="58"/>
      <c r="Q134" s="59"/>
      <c r="R134" s="59"/>
      <c r="S134" s="59"/>
      <c r="T134" s="59"/>
      <c r="U134" s="59"/>
      <c r="V134" s="59"/>
      <c r="W134" s="59"/>
      <c r="X134" s="59"/>
      <c r="Y134" s="59"/>
      <c r="Z134" s="59"/>
      <c r="AA134" s="59"/>
    </row>
    <row r="135" spans="1:16" ht="18" customHeight="1">
      <c r="A135" s="110" t="s">
        <v>58</v>
      </c>
      <c r="B135" s="29" t="s">
        <v>30</v>
      </c>
      <c r="C135" s="146">
        <v>562800</v>
      </c>
      <c r="D135" s="146">
        <v>339400</v>
      </c>
      <c r="E135" s="146">
        <v>100500</v>
      </c>
      <c r="F135" s="146">
        <f>G135+J135</f>
        <v>970800</v>
      </c>
      <c r="G135" s="146">
        <v>970800</v>
      </c>
      <c r="H135" s="146">
        <v>459400</v>
      </c>
      <c r="I135" s="146">
        <v>58400</v>
      </c>
      <c r="J135" s="146"/>
      <c r="K135" s="146"/>
      <c r="L135" s="147"/>
      <c r="M135" s="170">
        <f t="shared" si="32"/>
        <v>1533600</v>
      </c>
      <c r="N135" s="220"/>
      <c r="O135" s="58"/>
      <c r="P135" s="58"/>
    </row>
    <row r="136" spans="1:16" ht="24.75" customHeight="1" hidden="1">
      <c r="A136" s="110" t="s">
        <v>264</v>
      </c>
      <c r="B136" s="29" t="s">
        <v>265</v>
      </c>
      <c r="C136" s="146"/>
      <c r="D136" s="146"/>
      <c r="E136" s="146"/>
      <c r="F136" s="146"/>
      <c r="G136" s="146"/>
      <c r="H136" s="146"/>
      <c r="I136" s="146"/>
      <c r="J136" s="146"/>
      <c r="K136" s="146"/>
      <c r="L136" s="147"/>
      <c r="M136" s="170">
        <f t="shared" si="32"/>
        <v>0</v>
      </c>
      <c r="N136" s="220"/>
      <c r="O136" s="58"/>
      <c r="P136" s="58"/>
    </row>
    <row r="137" spans="1:27" s="27" customFormat="1" ht="26.25" customHeight="1">
      <c r="A137" s="173" t="s">
        <v>284</v>
      </c>
      <c r="B137" s="105" t="s">
        <v>194</v>
      </c>
      <c r="C137" s="144">
        <f aca="true" t="shared" si="34" ref="C137:I137">C138+C139+C140+C141</f>
        <v>953900</v>
      </c>
      <c r="D137" s="144">
        <f t="shared" si="34"/>
        <v>538200</v>
      </c>
      <c r="E137" s="144">
        <f t="shared" si="34"/>
        <v>100300</v>
      </c>
      <c r="F137" s="144">
        <f t="shared" si="34"/>
        <v>1607999.99</v>
      </c>
      <c r="G137" s="144">
        <f t="shared" si="34"/>
        <v>1500000</v>
      </c>
      <c r="H137" s="144">
        <f t="shared" si="34"/>
        <v>0</v>
      </c>
      <c r="I137" s="144">
        <f t="shared" si="34"/>
        <v>0</v>
      </c>
      <c r="J137" s="144">
        <f>J138+J139+J140+J141</f>
        <v>107999.98999999999</v>
      </c>
      <c r="K137" s="144">
        <f>K138+K139+K140+K141</f>
        <v>107999.98999999999</v>
      </c>
      <c r="L137" s="144">
        <f>L138+L139+L140</f>
        <v>0</v>
      </c>
      <c r="M137" s="174">
        <f>C137+F137</f>
        <v>2561899.99</v>
      </c>
      <c r="N137" s="220"/>
      <c r="O137" s="58"/>
      <c r="P137" s="58"/>
      <c r="Q137" s="59"/>
      <c r="R137" s="59"/>
      <c r="S137" s="59"/>
      <c r="T137" s="59"/>
      <c r="U137" s="59"/>
      <c r="V137" s="59"/>
      <c r="W137" s="59"/>
      <c r="X137" s="59"/>
      <c r="Y137" s="59"/>
      <c r="Z137" s="59"/>
      <c r="AA137" s="59"/>
    </row>
    <row r="138" spans="1:16" ht="20.25" customHeight="1">
      <c r="A138" s="110" t="s">
        <v>58</v>
      </c>
      <c r="B138" s="29" t="s">
        <v>30</v>
      </c>
      <c r="C138" s="146">
        <v>953900</v>
      </c>
      <c r="D138" s="146">
        <v>538200</v>
      </c>
      <c r="E138" s="146">
        <v>100300</v>
      </c>
      <c r="F138" s="146">
        <f>G138+J138</f>
        <v>0</v>
      </c>
      <c r="G138" s="146"/>
      <c r="H138" s="146"/>
      <c r="I138" s="146"/>
      <c r="J138" s="146"/>
      <c r="K138" s="146"/>
      <c r="L138" s="147"/>
      <c r="M138" s="170">
        <f t="shared" si="32"/>
        <v>953900</v>
      </c>
      <c r="N138" s="220"/>
      <c r="O138" s="60"/>
      <c r="P138" s="58"/>
    </row>
    <row r="139" spans="1:16" ht="21.75" customHeight="1">
      <c r="A139" s="110" t="s">
        <v>251</v>
      </c>
      <c r="B139" s="31" t="s">
        <v>252</v>
      </c>
      <c r="C139" s="144"/>
      <c r="D139" s="146"/>
      <c r="E139" s="146"/>
      <c r="F139" s="146">
        <f>G139+J139</f>
        <v>70000</v>
      </c>
      <c r="G139" s="146"/>
      <c r="H139" s="146"/>
      <c r="I139" s="146"/>
      <c r="J139" s="146">
        <v>70000</v>
      </c>
      <c r="K139" s="146">
        <v>70000</v>
      </c>
      <c r="L139" s="147"/>
      <c r="M139" s="170">
        <f t="shared" si="32"/>
        <v>70000</v>
      </c>
      <c r="N139" s="220"/>
      <c r="O139" s="60"/>
      <c r="P139" s="58"/>
    </row>
    <row r="140" spans="1:16" ht="27.75" customHeight="1">
      <c r="A140" s="110" t="s">
        <v>129</v>
      </c>
      <c r="B140" s="106" t="s">
        <v>130</v>
      </c>
      <c r="C140" s="146"/>
      <c r="D140" s="151"/>
      <c r="E140" s="151"/>
      <c r="F140" s="146">
        <f>G140+J140</f>
        <v>1500000</v>
      </c>
      <c r="G140" s="151">
        <v>1500000</v>
      </c>
      <c r="H140" s="151"/>
      <c r="I140" s="151"/>
      <c r="J140" s="151"/>
      <c r="K140" s="151"/>
      <c r="L140" s="152"/>
      <c r="M140" s="170">
        <f t="shared" si="32"/>
        <v>1500000</v>
      </c>
      <c r="N140" s="220"/>
      <c r="O140" s="60"/>
      <c r="P140" s="58"/>
    </row>
    <row r="141" spans="1:16" ht="21.75" customHeight="1">
      <c r="A141" s="110" t="s">
        <v>86</v>
      </c>
      <c r="B141" s="106" t="s">
        <v>17</v>
      </c>
      <c r="C141" s="146"/>
      <c r="D141" s="151"/>
      <c r="E141" s="151"/>
      <c r="F141" s="146">
        <f>G141+J141</f>
        <v>37999.99</v>
      </c>
      <c r="G141" s="151"/>
      <c r="H141" s="151"/>
      <c r="I141" s="151"/>
      <c r="J141" s="151">
        <f>K141</f>
        <v>37999.99</v>
      </c>
      <c r="K141" s="151">
        <v>37999.99</v>
      </c>
      <c r="L141" s="152"/>
      <c r="M141" s="170">
        <f t="shared" si="32"/>
        <v>37999.99</v>
      </c>
      <c r="N141" s="220"/>
      <c r="O141" s="60"/>
      <c r="P141" s="58"/>
    </row>
    <row r="142" spans="1:27" s="27" customFormat="1" ht="20.25" customHeight="1">
      <c r="A142" s="173" t="s">
        <v>285</v>
      </c>
      <c r="B142" s="241" t="s">
        <v>286</v>
      </c>
      <c r="C142" s="144">
        <f>C143+C144+C145+C147+C148</f>
        <v>16156400</v>
      </c>
      <c r="D142" s="144">
        <f aca="true" t="shared" si="35" ref="D142:I142">D143+D144+D145+D147+D148</f>
        <v>245700</v>
      </c>
      <c r="E142" s="144">
        <f t="shared" si="35"/>
        <v>50800</v>
      </c>
      <c r="F142" s="144">
        <f t="shared" si="35"/>
        <v>0</v>
      </c>
      <c r="G142" s="144">
        <f t="shared" si="35"/>
        <v>0</v>
      </c>
      <c r="H142" s="144">
        <f t="shared" si="35"/>
        <v>0</v>
      </c>
      <c r="I142" s="144">
        <f t="shared" si="35"/>
        <v>0</v>
      </c>
      <c r="J142" s="144">
        <f>J143+J144+J145+J147+J148</f>
        <v>0</v>
      </c>
      <c r="K142" s="144">
        <f>K143+K144+K145+K147+K148</f>
        <v>0</v>
      </c>
      <c r="L142" s="144">
        <f>L143+L144+L145+L147+L148</f>
        <v>0</v>
      </c>
      <c r="M142" s="174">
        <f aca="true" t="shared" si="36" ref="M142:M151">C142+F142</f>
        <v>16156400</v>
      </c>
      <c r="N142" s="220"/>
      <c r="O142" s="58"/>
      <c r="P142" s="58"/>
      <c r="Q142" s="59"/>
      <c r="R142" s="59"/>
      <c r="S142" s="59"/>
      <c r="T142" s="59"/>
      <c r="U142" s="59"/>
      <c r="V142" s="59"/>
      <c r="W142" s="59"/>
      <c r="X142" s="59"/>
      <c r="Y142" s="59"/>
      <c r="Z142" s="59"/>
      <c r="AA142" s="59"/>
    </row>
    <row r="143" spans="1:16" ht="21.75" customHeight="1">
      <c r="A143" s="110" t="s">
        <v>58</v>
      </c>
      <c r="B143" s="29" t="s">
        <v>30</v>
      </c>
      <c r="C143" s="146">
        <v>398200</v>
      </c>
      <c r="D143" s="146">
        <v>245700</v>
      </c>
      <c r="E143" s="146">
        <v>50800</v>
      </c>
      <c r="F143" s="144"/>
      <c r="G143" s="146"/>
      <c r="H143" s="146"/>
      <c r="I143" s="146"/>
      <c r="J143" s="146"/>
      <c r="K143" s="146"/>
      <c r="L143" s="147"/>
      <c r="M143" s="170">
        <f t="shared" si="36"/>
        <v>398200</v>
      </c>
      <c r="N143" s="220"/>
      <c r="O143" s="60"/>
      <c r="P143" s="58"/>
    </row>
    <row r="144" spans="1:16" ht="24" customHeight="1">
      <c r="A144" s="110" t="s">
        <v>62</v>
      </c>
      <c r="B144" s="31" t="s">
        <v>119</v>
      </c>
      <c r="C144" s="146">
        <v>33900</v>
      </c>
      <c r="D144" s="146"/>
      <c r="E144" s="146"/>
      <c r="F144" s="144"/>
      <c r="G144" s="146"/>
      <c r="H144" s="146"/>
      <c r="I144" s="146"/>
      <c r="J144" s="146"/>
      <c r="K144" s="146"/>
      <c r="L144" s="147"/>
      <c r="M144" s="170">
        <f t="shared" si="36"/>
        <v>33900</v>
      </c>
      <c r="N144" s="220"/>
      <c r="O144" s="60"/>
      <c r="P144" s="58"/>
    </row>
    <row r="145" spans="1:16" ht="40.5" customHeight="1">
      <c r="A145" s="283" t="s">
        <v>109</v>
      </c>
      <c r="B145" s="94" t="s">
        <v>178</v>
      </c>
      <c r="C145" s="146">
        <f>250000+C146</f>
        <v>8362900</v>
      </c>
      <c r="D145" s="146"/>
      <c r="E145" s="146"/>
      <c r="F145" s="144"/>
      <c r="G145" s="146"/>
      <c r="H145" s="146"/>
      <c r="I145" s="146"/>
      <c r="J145" s="146"/>
      <c r="K145" s="146"/>
      <c r="L145" s="147"/>
      <c r="M145" s="170">
        <f t="shared" si="36"/>
        <v>8362900</v>
      </c>
      <c r="N145" s="220"/>
      <c r="O145" s="60"/>
      <c r="P145" s="58"/>
    </row>
    <row r="146" spans="1:16" ht="26.25" customHeight="1">
      <c r="A146" s="309"/>
      <c r="B146" s="94" t="s">
        <v>199</v>
      </c>
      <c r="C146" s="146">
        <v>8112900</v>
      </c>
      <c r="D146" s="146"/>
      <c r="E146" s="146"/>
      <c r="F146" s="144"/>
      <c r="G146" s="146"/>
      <c r="H146" s="146"/>
      <c r="I146" s="146"/>
      <c r="J146" s="146"/>
      <c r="K146" s="146"/>
      <c r="L146" s="147"/>
      <c r="M146" s="170">
        <f t="shared" si="36"/>
        <v>8112900</v>
      </c>
      <c r="N146" s="220"/>
      <c r="O146" s="60"/>
      <c r="P146" s="58"/>
    </row>
    <row r="147" spans="1:16" ht="48.75" customHeight="1">
      <c r="A147" s="110" t="s">
        <v>141</v>
      </c>
      <c r="B147" s="94" t="s">
        <v>200</v>
      </c>
      <c r="C147" s="146">
        <v>239200</v>
      </c>
      <c r="D147" s="146"/>
      <c r="E147" s="146"/>
      <c r="F147" s="144"/>
      <c r="G147" s="146"/>
      <c r="H147" s="146"/>
      <c r="I147" s="146"/>
      <c r="J147" s="146"/>
      <c r="K147" s="146"/>
      <c r="L147" s="147"/>
      <c r="M147" s="170">
        <f t="shared" si="36"/>
        <v>239200</v>
      </c>
      <c r="N147" s="220"/>
      <c r="O147" s="60"/>
      <c r="P147" s="58"/>
    </row>
    <row r="148" spans="1:16" ht="47.25" customHeight="1">
      <c r="A148" s="110" t="s">
        <v>78</v>
      </c>
      <c r="B148" s="94" t="s">
        <v>201</v>
      </c>
      <c r="C148" s="146">
        <v>7122200</v>
      </c>
      <c r="D148" s="146"/>
      <c r="E148" s="146"/>
      <c r="F148" s="144"/>
      <c r="G148" s="146"/>
      <c r="H148" s="146"/>
      <c r="I148" s="146"/>
      <c r="J148" s="146"/>
      <c r="K148" s="146"/>
      <c r="L148" s="147"/>
      <c r="M148" s="170">
        <f t="shared" si="36"/>
        <v>7122200</v>
      </c>
      <c r="N148" s="220"/>
      <c r="O148" s="60"/>
      <c r="P148" s="58"/>
    </row>
    <row r="149" spans="1:27" s="27" customFormat="1" ht="39.75" customHeight="1">
      <c r="A149" s="173" t="s">
        <v>287</v>
      </c>
      <c r="B149" s="17" t="s">
        <v>132</v>
      </c>
      <c r="C149" s="144">
        <f>C150+C151</f>
        <v>655100</v>
      </c>
      <c r="D149" s="144">
        <f aca="true" t="shared" si="37" ref="D149:L149">D150+D151</f>
        <v>269300</v>
      </c>
      <c r="E149" s="144">
        <f t="shared" si="37"/>
        <v>48100</v>
      </c>
      <c r="F149" s="144">
        <f t="shared" si="37"/>
        <v>0</v>
      </c>
      <c r="G149" s="144">
        <f t="shared" si="37"/>
        <v>0</v>
      </c>
      <c r="H149" s="144">
        <f t="shared" si="37"/>
        <v>0</v>
      </c>
      <c r="I149" s="144">
        <f t="shared" si="37"/>
        <v>0</v>
      </c>
      <c r="J149" s="144">
        <f t="shared" si="37"/>
        <v>0</v>
      </c>
      <c r="K149" s="144">
        <f t="shared" si="37"/>
        <v>0</v>
      </c>
      <c r="L149" s="144">
        <f t="shared" si="37"/>
        <v>0</v>
      </c>
      <c r="M149" s="174">
        <f t="shared" si="36"/>
        <v>655100</v>
      </c>
      <c r="N149" s="220"/>
      <c r="O149" s="58"/>
      <c r="P149" s="58"/>
      <c r="Q149" s="59"/>
      <c r="R149" s="59"/>
      <c r="S149" s="59"/>
      <c r="T149" s="59"/>
      <c r="U149" s="59"/>
      <c r="V149" s="59"/>
      <c r="W149" s="59"/>
      <c r="X149" s="59"/>
      <c r="Y149" s="59"/>
      <c r="Z149" s="59"/>
      <c r="AA149" s="59"/>
    </row>
    <row r="150" spans="1:27" s="27" customFormat="1" ht="15.75" customHeight="1">
      <c r="A150" s="110" t="s">
        <v>58</v>
      </c>
      <c r="B150" s="29" t="s">
        <v>11</v>
      </c>
      <c r="C150" s="146">
        <v>403700</v>
      </c>
      <c r="D150" s="146">
        <v>269300</v>
      </c>
      <c r="E150" s="146">
        <v>48100</v>
      </c>
      <c r="F150" s="144"/>
      <c r="G150" s="146"/>
      <c r="H150" s="146"/>
      <c r="I150" s="146"/>
      <c r="J150" s="146"/>
      <c r="K150" s="146"/>
      <c r="L150" s="147"/>
      <c r="M150" s="170">
        <f t="shared" si="36"/>
        <v>403700</v>
      </c>
      <c r="N150" s="220"/>
      <c r="O150" s="58"/>
      <c r="P150" s="58"/>
      <c r="Q150" s="59"/>
      <c r="R150" s="59"/>
      <c r="S150" s="59"/>
      <c r="T150" s="59"/>
      <c r="U150" s="59"/>
      <c r="V150" s="59"/>
      <c r="W150" s="59"/>
      <c r="X150" s="59"/>
      <c r="Y150" s="59"/>
      <c r="Z150" s="59"/>
      <c r="AA150" s="59"/>
    </row>
    <row r="151" spans="1:16" ht="41.25" customHeight="1">
      <c r="A151" s="110" t="s">
        <v>128</v>
      </c>
      <c r="B151" s="31" t="s">
        <v>134</v>
      </c>
      <c r="C151" s="146">
        <v>251400</v>
      </c>
      <c r="D151" s="146"/>
      <c r="E151" s="146"/>
      <c r="F151" s="144"/>
      <c r="G151" s="146"/>
      <c r="H151" s="146"/>
      <c r="I151" s="146"/>
      <c r="J151" s="146"/>
      <c r="K151" s="146"/>
      <c r="L151" s="147"/>
      <c r="M151" s="170">
        <f t="shared" si="36"/>
        <v>251400</v>
      </c>
      <c r="N151" s="220"/>
      <c r="O151" s="58"/>
      <c r="P151" s="58"/>
    </row>
    <row r="152" spans="1:27" s="27" customFormat="1" ht="15.75" customHeight="1">
      <c r="A152" s="173" t="s">
        <v>289</v>
      </c>
      <c r="B152" s="17" t="s">
        <v>288</v>
      </c>
      <c r="C152" s="144">
        <f>C153+C154+C155+C156</f>
        <v>1037800</v>
      </c>
      <c r="D152" s="144">
        <f>D153+D154+D155+D156</f>
        <v>496800</v>
      </c>
      <c r="E152" s="144">
        <f aca="true" t="shared" si="38" ref="E152:L152">E153+E154+E155+E156</f>
        <v>56300</v>
      </c>
      <c r="F152" s="144">
        <f t="shared" si="38"/>
        <v>38300</v>
      </c>
      <c r="G152" s="144">
        <f t="shared" si="38"/>
        <v>0</v>
      </c>
      <c r="H152" s="144">
        <f t="shared" si="38"/>
        <v>0</v>
      </c>
      <c r="I152" s="144">
        <f t="shared" si="38"/>
        <v>0</v>
      </c>
      <c r="J152" s="144">
        <f t="shared" si="38"/>
        <v>38300</v>
      </c>
      <c r="K152" s="144">
        <f t="shared" si="38"/>
        <v>38300</v>
      </c>
      <c r="L152" s="144">
        <f t="shared" si="38"/>
        <v>0</v>
      </c>
      <c r="M152" s="174">
        <f aca="true" t="shared" si="39" ref="M152:M185">C152+F152</f>
        <v>1076100</v>
      </c>
      <c r="N152" s="220"/>
      <c r="O152" s="58"/>
      <c r="P152" s="58"/>
      <c r="Q152" s="59"/>
      <c r="R152" s="59"/>
      <c r="S152" s="59"/>
      <c r="T152" s="59"/>
      <c r="U152" s="59"/>
      <c r="V152" s="59"/>
      <c r="W152" s="59"/>
      <c r="X152" s="59"/>
      <c r="Y152" s="59"/>
      <c r="Z152" s="59"/>
      <c r="AA152" s="59"/>
    </row>
    <row r="153" spans="1:27" ht="16.5" customHeight="1">
      <c r="A153" s="110" t="s">
        <v>58</v>
      </c>
      <c r="B153" s="29" t="s">
        <v>30</v>
      </c>
      <c r="C153" s="146">
        <v>763800</v>
      </c>
      <c r="D153" s="146">
        <v>496800</v>
      </c>
      <c r="E153" s="146">
        <v>56300</v>
      </c>
      <c r="F153" s="146"/>
      <c r="G153" s="146"/>
      <c r="H153" s="146"/>
      <c r="I153" s="146"/>
      <c r="J153" s="146"/>
      <c r="K153" s="146"/>
      <c r="L153" s="147"/>
      <c r="M153" s="170">
        <f t="shared" si="39"/>
        <v>763800</v>
      </c>
      <c r="N153" s="220"/>
      <c r="O153" s="58"/>
      <c r="P153" s="58"/>
      <c r="AA153" s="59"/>
    </row>
    <row r="154" spans="1:16" ht="21.75" customHeight="1">
      <c r="A154" s="110" t="s">
        <v>62</v>
      </c>
      <c r="B154" s="29" t="s">
        <v>131</v>
      </c>
      <c r="C154" s="146">
        <v>40000</v>
      </c>
      <c r="D154" s="146"/>
      <c r="E154" s="146"/>
      <c r="F154" s="146"/>
      <c r="G154" s="146"/>
      <c r="H154" s="146"/>
      <c r="I154" s="146"/>
      <c r="J154" s="146"/>
      <c r="K154" s="146"/>
      <c r="L154" s="147"/>
      <c r="M154" s="170">
        <f t="shared" si="39"/>
        <v>40000</v>
      </c>
      <c r="N154" s="220"/>
      <c r="O154" s="60"/>
      <c r="P154" s="58"/>
    </row>
    <row r="155" spans="1:27" ht="18" customHeight="1">
      <c r="A155" s="109">
        <v>180404</v>
      </c>
      <c r="B155" s="54" t="s">
        <v>208</v>
      </c>
      <c r="C155" s="245">
        <f>135000+99000</f>
        <v>234000</v>
      </c>
      <c r="D155" s="146"/>
      <c r="E155" s="146"/>
      <c r="F155" s="146"/>
      <c r="G155" s="146"/>
      <c r="H155" s="146"/>
      <c r="I155" s="146"/>
      <c r="J155" s="146"/>
      <c r="K155" s="146"/>
      <c r="L155" s="147"/>
      <c r="M155" s="170">
        <f t="shared" si="39"/>
        <v>234000</v>
      </c>
      <c r="N155" s="220"/>
      <c r="O155" s="58"/>
      <c r="P155" s="58"/>
      <c r="AA155" s="59"/>
    </row>
    <row r="156" spans="1:27" ht="16.5" customHeight="1">
      <c r="A156" s="110" t="s">
        <v>86</v>
      </c>
      <c r="B156" s="31" t="s">
        <v>17</v>
      </c>
      <c r="C156" s="144"/>
      <c r="D156" s="146"/>
      <c r="E156" s="146"/>
      <c r="F156" s="146">
        <f>G156+J156</f>
        <v>38300</v>
      </c>
      <c r="G156" s="146"/>
      <c r="H156" s="146"/>
      <c r="I156" s="146"/>
      <c r="J156" s="146">
        <f>K156</f>
        <v>38300</v>
      </c>
      <c r="K156" s="146">
        <v>38300</v>
      </c>
      <c r="L156" s="147"/>
      <c r="M156" s="170">
        <f t="shared" si="39"/>
        <v>38300</v>
      </c>
      <c r="N156" s="220"/>
      <c r="O156" s="58"/>
      <c r="P156" s="58"/>
      <c r="AA156" s="59"/>
    </row>
    <row r="157" spans="1:27" s="27" customFormat="1" ht="14.25" customHeight="1">
      <c r="A157" s="173" t="s">
        <v>290</v>
      </c>
      <c r="B157" s="17" t="s">
        <v>47</v>
      </c>
      <c r="C157" s="144">
        <f>C158+C159</f>
        <v>1496400</v>
      </c>
      <c r="D157" s="144">
        <f aca="true" t="shared" si="40" ref="D157:M157">D158+D159</f>
        <v>910500</v>
      </c>
      <c r="E157" s="144">
        <f t="shared" si="40"/>
        <v>140213</v>
      </c>
      <c r="F157" s="144">
        <f t="shared" si="40"/>
        <v>20500</v>
      </c>
      <c r="G157" s="144">
        <f t="shared" si="40"/>
        <v>0</v>
      </c>
      <c r="H157" s="144">
        <f t="shared" si="40"/>
        <v>0</v>
      </c>
      <c r="I157" s="144">
        <f t="shared" si="40"/>
        <v>0</v>
      </c>
      <c r="J157" s="144">
        <f t="shared" si="40"/>
        <v>20500</v>
      </c>
      <c r="K157" s="144">
        <f t="shared" si="40"/>
        <v>20500</v>
      </c>
      <c r="L157" s="144">
        <f t="shared" si="40"/>
        <v>0</v>
      </c>
      <c r="M157" s="174">
        <f t="shared" si="40"/>
        <v>1516900</v>
      </c>
      <c r="N157" s="220"/>
      <c r="O157" s="58"/>
      <c r="P157" s="58"/>
      <c r="Q157" s="59"/>
      <c r="R157" s="59"/>
      <c r="S157" s="59"/>
      <c r="T157" s="59"/>
      <c r="U157" s="59"/>
      <c r="V157" s="59"/>
      <c r="W157" s="59"/>
      <c r="X157" s="59"/>
      <c r="Y157" s="59"/>
      <c r="Z157" s="59"/>
      <c r="AA157" s="59"/>
    </row>
    <row r="158" spans="1:16" ht="18.75" customHeight="1">
      <c r="A158" s="110" t="s">
        <v>58</v>
      </c>
      <c r="B158" s="29" t="s">
        <v>11</v>
      </c>
      <c r="C158" s="146">
        <v>1496400</v>
      </c>
      <c r="D158" s="146">
        <v>910500</v>
      </c>
      <c r="E158" s="146">
        <v>140213</v>
      </c>
      <c r="F158" s="146">
        <f>G158+J158</f>
        <v>0</v>
      </c>
      <c r="G158" s="146"/>
      <c r="H158" s="146"/>
      <c r="I158" s="146"/>
      <c r="J158" s="146"/>
      <c r="K158" s="146"/>
      <c r="L158" s="147"/>
      <c r="M158" s="170">
        <f t="shared" si="39"/>
        <v>1496400</v>
      </c>
      <c r="N158" s="220"/>
      <c r="O158" s="60"/>
      <c r="P158" s="58"/>
    </row>
    <row r="159" spans="1:16" ht="17.25" customHeight="1">
      <c r="A159" s="110" t="s">
        <v>86</v>
      </c>
      <c r="B159" s="29" t="s">
        <v>17</v>
      </c>
      <c r="C159" s="146"/>
      <c r="D159" s="151"/>
      <c r="E159" s="151"/>
      <c r="F159" s="146">
        <f>G159+J159</f>
        <v>20500</v>
      </c>
      <c r="G159" s="151"/>
      <c r="H159" s="151"/>
      <c r="I159" s="151"/>
      <c r="J159" s="151">
        <v>20500</v>
      </c>
      <c r="K159" s="151">
        <v>20500</v>
      </c>
      <c r="L159" s="152"/>
      <c r="M159" s="170">
        <f t="shared" si="39"/>
        <v>20500</v>
      </c>
      <c r="N159" s="220"/>
      <c r="O159" s="60"/>
      <c r="P159" s="58"/>
    </row>
    <row r="160" spans="1:27" ht="18.75" customHeight="1">
      <c r="A160" s="176">
        <v>76</v>
      </c>
      <c r="B160" s="136" t="s">
        <v>25</v>
      </c>
      <c r="C160" s="144">
        <f>C161</f>
        <v>337800</v>
      </c>
      <c r="D160" s="144">
        <f aca="true" t="shared" si="41" ref="D160:L160">D161</f>
        <v>0</v>
      </c>
      <c r="E160" s="144">
        <f t="shared" si="41"/>
        <v>0</v>
      </c>
      <c r="F160" s="144">
        <f t="shared" si="41"/>
        <v>0</v>
      </c>
      <c r="G160" s="144">
        <f t="shared" si="41"/>
        <v>0</v>
      </c>
      <c r="H160" s="144">
        <f t="shared" si="41"/>
        <v>0</v>
      </c>
      <c r="I160" s="144">
        <f t="shared" si="41"/>
        <v>0</v>
      </c>
      <c r="J160" s="144">
        <f t="shared" si="41"/>
        <v>0</v>
      </c>
      <c r="K160" s="144">
        <f t="shared" si="41"/>
        <v>0</v>
      </c>
      <c r="L160" s="144">
        <f t="shared" si="41"/>
        <v>0</v>
      </c>
      <c r="M160" s="174">
        <f>C160+F160</f>
        <v>337800</v>
      </c>
      <c r="N160" s="220"/>
      <c r="O160" s="58"/>
      <c r="P160" s="58"/>
      <c r="AA160" s="59"/>
    </row>
    <row r="161" spans="1:27" ht="18.75" customHeight="1" thickBot="1">
      <c r="A161" s="233">
        <v>250102</v>
      </c>
      <c r="B161" s="33" t="s">
        <v>25</v>
      </c>
      <c r="C161" s="146">
        <v>337800</v>
      </c>
      <c r="D161" s="154"/>
      <c r="E161" s="154"/>
      <c r="F161" s="154"/>
      <c r="G161" s="154"/>
      <c r="H161" s="154"/>
      <c r="I161" s="154"/>
      <c r="J161" s="154"/>
      <c r="K161" s="154"/>
      <c r="L161" s="155"/>
      <c r="M161" s="177">
        <f t="shared" si="39"/>
        <v>337800</v>
      </c>
      <c r="N161" s="220"/>
      <c r="O161" s="58"/>
      <c r="P161" s="58"/>
      <c r="AA161" s="59"/>
    </row>
    <row r="162" spans="1:27" s="280" customFormat="1" ht="17.25" customHeight="1" thickBot="1">
      <c r="A162" s="274"/>
      <c r="B162" s="275" t="s">
        <v>26</v>
      </c>
      <c r="C162" s="276">
        <f aca="true" t="shared" si="42" ref="C162:M162">C14+C26+C44+C57+C62+C71+C75+C84+C88+C102+C105+C134+C137+C142+C149+C152+C157+C160</f>
        <v>473769700</v>
      </c>
      <c r="D162" s="276">
        <f t="shared" si="42"/>
        <v>257170922</v>
      </c>
      <c r="E162" s="276">
        <f t="shared" si="42"/>
        <v>60414717</v>
      </c>
      <c r="F162" s="276">
        <f t="shared" si="42"/>
        <v>72830584.99999999</v>
      </c>
      <c r="G162" s="276">
        <f t="shared" si="42"/>
        <v>36030260</v>
      </c>
      <c r="H162" s="276">
        <f t="shared" si="42"/>
        <v>6410400</v>
      </c>
      <c r="I162" s="276">
        <f t="shared" si="42"/>
        <v>528200</v>
      </c>
      <c r="J162" s="276">
        <f t="shared" si="42"/>
        <v>36800325</v>
      </c>
      <c r="K162" s="276">
        <f t="shared" si="42"/>
        <v>29404924.999999996</v>
      </c>
      <c r="L162" s="276">
        <f t="shared" si="42"/>
        <v>1075300</v>
      </c>
      <c r="M162" s="277">
        <f t="shared" si="42"/>
        <v>546600285</v>
      </c>
      <c r="N162" s="278"/>
      <c r="O162" s="93"/>
      <c r="P162" s="93"/>
      <c r="Q162" s="279"/>
      <c r="R162" s="279"/>
      <c r="S162" s="279"/>
      <c r="T162" s="279"/>
      <c r="U162" s="279"/>
      <c r="V162" s="279"/>
      <c r="W162" s="279"/>
      <c r="X162" s="279"/>
      <c r="Y162" s="279"/>
      <c r="Z162" s="279"/>
      <c r="AA162" s="279"/>
    </row>
    <row r="163" spans="1:32" s="27" customFormat="1" ht="32.25" customHeight="1" thickBot="1">
      <c r="A163" s="140"/>
      <c r="B163" s="64" t="s">
        <v>262</v>
      </c>
      <c r="C163" s="156">
        <f>C165+C166+C167+C168+C170+C172+C164</f>
        <v>142779518</v>
      </c>
      <c r="D163" s="156">
        <f>D165+D166+D167+D168+D170+D172+D164</f>
        <v>0</v>
      </c>
      <c r="E163" s="156">
        <f>E165+E166+E167+E168+E170+E172+E164</f>
        <v>0</v>
      </c>
      <c r="F163" s="156">
        <f>F165+F166+F167+F168+F170+F172+F164+F169</f>
        <v>100</v>
      </c>
      <c r="G163" s="156">
        <f aca="true" t="shared" si="43" ref="G163:M163">G165+G166+G167+G168+G170+G172+G164+G169</f>
        <v>100</v>
      </c>
      <c r="H163" s="156">
        <f t="shared" si="43"/>
        <v>0</v>
      </c>
      <c r="I163" s="156">
        <f t="shared" si="43"/>
        <v>0</v>
      </c>
      <c r="J163" s="156">
        <f t="shared" si="43"/>
        <v>0</v>
      </c>
      <c r="K163" s="156">
        <f t="shared" si="43"/>
        <v>0</v>
      </c>
      <c r="L163" s="156">
        <f t="shared" si="43"/>
        <v>0</v>
      </c>
      <c r="M163" s="252">
        <f t="shared" si="43"/>
        <v>142779618</v>
      </c>
      <c r="N163" s="220"/>
      <c r="O163" s="58"/>
      <c r="P163" s="58"/>
      <c r="Q163" s="59"/>
      <c r="R163" s="59"/>
      <c r="S163" s="93"/>
      <c r="T163" s="93"/>
      <c r="U163" s="93"/>
      <c r="V163" s="93"/>
      <c r="W163" s="93"/>
      <c r="X163" s="93"/>
      <c r="Y163" s="93"/>
      <c r="Z163" s="93"/>
      <c r="AA163" s="93"/>
      <c r="AB163" s="93"/>
      <c r="AC163" s="93"/>
      <c r="AD163" s="93"/>
      <c r="AE163" s="58"/>
      <c r="AF163" s="58"/>
    </row>
    <row r="164" spans="1:32" s="27" customFormat="1" ht="15" customHeight="1">
      <c r="A164" s="178" t="s">
        <v>48</v>
      </c>
      <c r="B164" s="166" t="s">
        <v>314</v>
      </c>
      <c r="C164" s="157">
        <v>1622000</v>
      </c>
      <c r="D164" s="158"/>
      <c r="E164" s="158"/>
      <c r="F164" s="158"/>
      <c r="G164" s="158"/>
      <c r="H164" s="158"/>
      <c r="I164" s="158"/>
      <c r="J164" s="158"/>
      <c r="K164" s="158"/>
      <c r="L164" s="157"/>
      <c r="M164" s="179">
        <f t="shared" si="39"/>
        <v>1622000</v>
      </c>
      <c r="N164" s="220"/>
      <c r="O164" s="58"/>
      <c r="P164" s="58"/>
      <c r="Q164" s="59"/>
      <c r="R164" s="59"/>
      <c r="S164" s="93"/>
      <c r="T164" s="93"/>
      <c r="U164" s="93"/>
      <c r="V164" s="93"/>
      <c r="W164" s="93"/>
      <c r="X164" s="93"/>
      <c r="Y164" s="93"/>
      <c r="Z164" s="93"/>
      <c r="AA164" s="93"/>
      <c r="AB164" s="93"/>
      <c r="AC164" s="93"/>
      <c r="AD164" s="93"/>
      <c r="AE164" s="58"/>
      <c r="AF164" s="58"/>
    </row>
    <row r="165" spans="1:27" ht="69" customHeight="1">
      <c r="A165" s="178" t="s">
        <v>2</v>
      </c>
      <c r="B165" s="66" t="s">
        <v>180</v>
      </c>
      <c r="C165" s="157">
        <v>99930048</v>
      </c>
      <c r="D165" s="157"/>
      <c r="E165" s="157"/>
      <c r="F165" s="157"/>
      <c r="G165" s="157"/>
      <c r="H165" s="157"/>
      <c r="I165" s="157"/>
      <c r="J165" s="157"/>
      <c r="K165" s="157"/>
      <c r="L165" s="146"/>
      <c r="M165" s="180">
        <f t="shared" si="39"/>
        <v>99930048</v>
      </c>
      <c r="N165" s="220"/>
      <c r="O165" s="58"/>
      <c r="P165" s="58"/>
      <c r="AA165" s="59"/>
    </row>
    <row r="166" spans="1:27" ht="99" customHeight="1">
      <c r="A166" s="178" t="s">
        <v>149</v>
      </c>
      <c r="B166" s="36" t="s">
        <v>214</v>
      </c>
      <c r="C166" s="146">
        <v>39001100</v>
      </c>
      <c r="D166" s="146"/>
      <c r="E166" s="157"/>
      <c r="F166" s="146"/>
      <c r="G166" s="157"/>
      <c r="H166" s="157"/>
      <c r="I166" s="157"/>
      <c r="J166" s="157"/>
      <c r="K166" s="157"/>
      <c r="L166" s="146"/>
      <c r="M166" s="180">
        <f t="shared" si="39"/>
        <v>39001100</v>
      </c>
      <c r="N166" s="220"/>
      <c r="O166" s="58"/>
      <c r="P166" s="58"/>
      <c r="AA166" s="59"/>
    </row>
    <row r="167" spans="1:27" ht="220.5" customHeight="1">
      <c r="A167" s="178" t="s">
        <v>50</v>
      </c>
      <c r="B167" s="37" t="s">
        <v>306</v>
      </c>
      <c r="C167" s="146">
        <v>1180300</v>
      </c>
      <c r="D167" s="146"/>
      <c r="E167" s="157"/>
      <c r="F167" s="146"/>
      <c r="G167" s="157"/>
      <c r="H167" s="157"/>
      <c r="I167" s="157"/>
      <c r="J167" s="157"/>
      <c r="K167" s="157"/>
      <c r="L167" s="146"/>
      <c r="M167" s="180">
        <f t="shared" si="39"/>
        <v>1180300</v>
      </c>
      <c r="N167" s="220"/>
      <c r="O167" s="58"/>
      <c r="P167" s="58"/>
      <c r="AA167" s="59"/>
    </row>
    <row r="168" spans="1:27" ht="63.75" customHeight="1">
      <c r="A168" s="178" t="s">
        <v>150</v>
      </c>
      <c r="B168" s="65" t="s">
        <v>171</v>
      </c>
      <c r="C168" s="146">
        <v>97500</v>
      </c>
      <c r="D168" s="146"/>
      <c r="E168" s="157"/>
      <c r="F168" s="146"/>
      <c r="G168" s="157"/>
      <c r="H168" s="157"/>
      <c r="I168" s="157"/>
      <c r="J168" s="157"/>
      <c r="K168" s="157"/>
      <c r="L168" s="146"/>
      <c r="M168" s="180">
        <f t="shared" si="39"/>
        <v>97500</v>
      </c>
      <c r="N168" s="220"/>
      <c r="O168" s="58"/>
      <c r="P168" s="58"/>
      <c r="AA168" s="59"/>
    </row>
    <row r="169" spans="1:27" ht="132.75" customHeight="1">
      <c r="A169" s="204" t="s">
        <v>304</v>
      </c>
      <c r="B169" s="251" t="s">
        <v>305</v>
      </c>
      <c r="C169" s="151"/>
      <c r="D169" s="151"/>
      <c r="E169" s="154"/>
      <c r="F169" s="151">
        <v>100</v>
      </c>
      <c r="G169" s="154">
        <v>100</v>
      </c>
      <c r="H169" s="154"/>
      <c r="I169" s="154"/>
      <c r="J169" s="154"/>
      <c r="K169" s="154"/>
      <c r="L169" s="151"/>
      <c r="M169" s="182">
        <v>100</v>
      </c>
      <c r="N169" s="220"/>
      <c r="O169" s="58"/>
      <c r="P169" s="58"/>
      <c r="AA169" s="59"/>
    </row>
    <row r="170" spans="1:27" ht="107.25" customHeight="1" thickBot="1">
      <c r="A170" s="181" t="s">
        <v>172</v>
      </c>
      <c r="B170" s="38" t="s">
        <v>173</v>
      </c>
      <c r="C170" s="151">
        <v>948570</v>
      </c>
      <c r="D170" s="151"/>
      <c r="E170" s="151"/>
      <c r="F170" s="151"/>
      <c r="G170" s="151"/>
      <c r="H170" s="151"/>
      <c r="I170" s="151"/>
      <c r="J170" s="151"/>
      <c r="K170" s="151"/>
      <c r="L170" s="151"/>
      <c r="M170" s="182">
        <f t="shared" si="39"/>
        <v>948570</v>
      </c>
      <c r="N170" s="220"/>
      <c r="O170" s="58"/>
      <c r="P170" s="58"/>
      <c r="AA170" s="59"/>
    </row>
    <row r="171" spans="1:27" ht="63.75" customHeight="1" hidden="1">
      <c r="A171" s="181" t="s">
        <v>239</v>
      </c>
      <c r="B171" s="38" t="s">
        <v>240</v>
      </c>
      <c r="C171" s="151"/>
      <c r="D171" s="151"/>
      <c r="E171" s="151"/>
      <c r="F171" s="151"/>
      <c r="G171" s="151"/>
      <c r="H171" s="151"/>
      <c r="I171" s="151"/>
      <c r="J171" s="151"/>
      <c r="K171" s="151"/>
      <c r="L171" s="151"/>
      <c r="M171" s="177"/>
      <c r="N171" s="220"/>
      <c r="O171" s="58"/>
      <c r="P171" s="58"/>
      <c r="AA171" s="59"/>
    </row>
    <row r="172" spans="1:16" ht="105" customHeight="1" hidden="1" thickBot="1">
      <c r="A172" s="175"/>
      <c r="B172" s="203" t="s">
        <v>258</v>
      </c>
      <c r="C172" s="151"/>
      <c r="D172" s="151"/>
      <c r="E172" s="151"/>
      <c r="F172" s="151"/>
      <c r="G172" s="151"/>
      <c r="H172" s="151"/>
      <c r="I172" s="151"/>
      <c r="J172" s="151"/>
      <c r="K172" s="151"/>
      <c r="L172" s="151"/>
      <c r="M172" s="182">
        <f>C172+F172</f>
        <v>0</v>
      </c>
      <c r="N172" s="220"/>
      <c r="O172" s="58"/>
      <c r="P172" s="58"/>
    </row>
    <row r="173" spans="1:27" ht="32.25" customHeight="1" thickBot="1">
      <c r="A173" s="167"/>
      <c r="B173" s="64" t="s">
        <v>261</v>
      </c>
      <c r="C173" s="156">
        <f>C175+C176+C177+C178+C179+C181+C174</f>
        <v>68275682</v>
      </c>
      <c r="D173" s="156"/>
      <c r="E173" s="156">
        <f aca="true" t="shared" si="44" ref="E173:M173">E175+E176+E177+E178+E179+E181+E174</f>
        <v>0</v>
      </c>
      <c r="F173" s="156">
        <f t="shared" si="44"/>
        <v>0</v>
      </c>
      <c r="G173" s="156">
        <f t="shared" si="44"/>
        <v>0</v>
      </c>
      <c r="H173" s="156">
        <f t="shared" si="44"/>
        <v>0</v>
      </c>
      <c r="I173" s="156">
        <f t="shared" si="44"/>
        <v>0</v>
      </c>
      <c r="J173" s="156">
        <f t="shared" si="44"/>
        <v>0</v>
      </c>
      <c r="K173" s="156">
        <f t="shared" si="44"/>
        <v>0</v>
      </c>
      <c r="L173" s="156">
        <f t="shared" si="44"/>
        <v>0</v>
      </c>
      <c r="M173" s="252">
        <f t="shared" si="44"/>
        <v>68275682</v>
      </c>
      <c r="N173" s="220"/>
      <c r="O173" s="58"/>
      <c r="P173" s="58"/>
      <c r="AA173" s="59"/>
    </row>
    <row r="174" spans="1:32" s="27" customFormat="1" ht="15.75" customHeight="1">
      <c r="A174" s="178" t="s">
        <v>48</v>
      </c>
      <c r="B174" s="68" t="s">
        <v>315</v>
      </c>
      <c r="C174" s="157">
        <v>1721800</v>
      </c>
      <c r="D174" s="158"/>
      <c r="E174" s="158"/>
      <c r="F174" s="158"/>
      <c r="G174" s="158"/>
      <c r="H174" s="158"/>
      <c r="I174" s="158"/>
      <c r="J174" s="158"/>
      <c r="K174" s="158"/>
      <c r="L174" s="157"/>
      <c r="M174" s="179">
        <f t="shared" si="39"/>
        <v>1721800</v>
      </c>
      <c r="N174" s="220"/>
      <c r="O174" s="58"/>
      <c r="P174" s="58"/>
      <c r="Q174" s="59"/>
      <c r="R174" s="59"/>
      <c r="S174" s="93"/>
      <c r="T174" s="93"/>
      <c r="U174" s="93"/>
      <c r="V174" s="93"/>
      <c r="W174" s="93"/>
      <c r="X174" s="93"/>
      <c r="Y174" s="93"/>
      <c r="Z174" s="93"/>
      <c r="AA174" s="93"/>
      <c r="AB174" s="93"/>
      <c r="AC174" s="93"/>
      <c r="AD174" s="93"/>
      <c r="AE174" s="58"/>
      <c r="AF174" s="58"/>
    </row>
    <row r="175" spans="1:27" s="32" customFormat="1" ht="62.25" customHeight="1">
      <c r="A175" s="178" t="s">
        <v>2</v>
      </c>
      <c r="B175" s="66" t="s">
        <v>170</v>
      </c>
      <c r="C175" s="157">
        <v>49989452</v>
      </c>
      <c r="D175" s="157"/>
      <c r="E175" s="157"/>
      <c r="F175" s="157">
        <f>SUM(G175+J175)</f>
        <v>0</v>
      </c>
      <c r="G175" s="157"/>
      <c r="H175" s="157"/>
      <c r="I175" s="157"/>
      <c r="J175" s="157"/>
      <c r="K175" s="157"/>
      <c r="L175" s="146"/>
      <c r="M175" s="180">
        <f t="shared" si="39"/>
        <v>49989452</v>
      </c>
      <c r="N175" s="220"/>
      <c r="O175" s="58"/>
      <c r="P175" s="58"/>
      <c r="Q175" s="62"/>
      <c r="R175" s="62"/>
      <c r="S175" s="62"/>
      <c r="T175" s="62"/>
      <c r="U175" s="62"/>
      <c r="V175" s="62"/>
      <c r="W175" s="62"/>
      <c r="X175" s="62"/>
      <c r="Y175" s="62"/>
      <c r="Z175" s="62"/>
      <c r="AA175" s="62"/>
    </row>
    <row r="176" spans="1:27" s="32" customFormat="1" ht="103.5" customHeight="1">
      <c r="A176" s="114" t="s">
        <v>149</v>
      </c>
      <c r="B176" s="36" t="s">
        <v>214</v>
      </c>
      <c r="C176" s="146">
        <v>15195800</v>
      </c>
      <c r="D176" s="146"/>
      <c r="E176" s="146"/>
      <c r="F176" s="146">
        <f>SUM(G176+J176)</f>
        <v>0</v>
      </c>
      <c r="G176" s="146"/>
      <c r="H176" s="146"/>
      <c r="I176" s="146"/>
      <c r="J176" s="146"/>
      <c r="K176" s="146"/>
      <c r="L176" s="146"/>
      <c r="M176" s="180">
        <f t="shared" si="39"/>
        <v>15195800</v>
      </c>
      <c r="N176" s="220"/>
      <c r="O176" s="58"/>
      <c r="P176" s="58"/>
      <c r="Q176" s="62"/>
      <c r="R176" s="62"/>
      <c r="S176" s="62"/>
      <c r="T176" s="62"/>
      <c r="U176" s="62"/>
      <c r="V176" s="62"/>
      <c r="W176" s="62"/>
      <c r="X176" s="62"/>
      <c r="Y176" s="62"/>
      <c r="Z176" s="62"/>
      <c r="AA176" s="62"/>
    </row>
    <row r="177" spans="1:27" s="32" customFormat="1" ht="224.25" customHeight="1">
      <c r="A177" s="114" t="s">
        <v>50</v>
      </c>
      <c r="B177" s="37" t="s">
        <v>306</v>
      </c>
      <c r="C177" s="146">
        <v>453200</v>
      </c>
      <c r="D177" s="146"/>
      <c r="E177" s="146"/>
      <c r="F177" s="146">
        <f>SUM(G177+J177)</f>
        <v>0</v>
      </c>
      <c r="G177" s="146"/>
      <c r="H177" s="146"/>
      <c r="I177" s="146"/>
      <c r="J177" s="146"/>
      <c r="K177" s="146"/>
      <c r="L177" s="146"/>
      <c r="M177" s="180">
        <f t="shared" si="39"/>
        <v>453200</v>
      </c>
      <c r="N177" s="220"/>
      <c r="O177" s="58"/>
      <c r="P177" s="58"/>
      <c r="Q177" s="62"/>
      <c r="R177" s="62"/>
      <c r="S177" s="62"/>
      <c r="T177" s="62"/>
      <c r="U177" s="62"/>
      <c r="V177" s="62"/>
      <c r="W177" s="62"/>
      <c r="X177" s="62"/>
      <c r="Y177" s="62"/>
      <c r="Z177" s="62"/>
      <c r="AA177" s="62"/>
    </row>
    <row r="178" spans="1:27" s="32" customFormat="1" ht="66" customHeight="1">
      <c r="A178" s="114" t="s">
        <v>150</v>
      </c>
      <c r="B178" s="65" t="s">
        <v>171</v>
      </c>
      <c r="C178" s="146">
        <v>150000</v>
      </c>
      <c r="D178" s="146" t="s">
        <v>181</v>
      </c>
      <c r="E178" s="146"/>
      <c r="F178" s="146">
        <f>SUM(G178+J178)</f>
        <v>0</v>
      </c>
      <c r="G178" s="146"/>
      <c r="H178" s="146"/>
      <c r="I178" s="146"/>
      <c r="J178" s="146"/>
      <c r="K178" s="146"/>
      <c r="L178" s="146"/>
      <c r="M178" s="180">
        <f t="shared" si="39"/>
        <v>150000</v>
      </c>
      <c r="N178" s="220"/>
      <c r="O178" s="58"/>
      <c r="P178" s="58"/>
      <c r="Q178" s="62"/>
      <c r="R178" s="62"/>
      <c r="S178" s="62"/>
      <c r="T178" s="62"/>
      <c r="U178" s="62"/>
      <c r="V178" s="62"/>
      <c r="W178" s="62"/>
      <c r="X178" s="62"/>
      <c r="Y178" s="62"/>
      <c r="Z178" s="62"/>
      <c r="AA178" s="62"/>
    </row>
    <row r="179" spans="1:27" s="32" customFormat="1" ht="108.75" customHeight="1" thickBot="1">
      <c r="A179" s="114" t="s">
        <v>172</v>
      </c>
      <c r="B179" s="47" t="s">
        <v>173</v>
      </c>
      <c r="C179" s="146">
        <v>765430</v>
      </c>
      <c r="D179" s="148"/>
      <c r="E179" s="148"/>
      <c r="F179" s="146"/>
      <c r="G179" s="148"/>
      <c r="H179" s="148"/>
      <c r="I179" s="148"/>
      <c r="J179" s="146"/>
      <c r="K179" s="148"/>
      <c r="L179" s="146"/>
      <c r="M179" s="180">
        <f t="shared" si="39"/>
        <v>765430</v>
      </c>
      <c r="N179" s="220"/>
      <c r="O179" s="58"/>
      <c r="P179" s="58"/>
      <c r="Q179" s="62"/>
      <c r="R179" s="62"/>
      <c r="S179" s="62"/>
      <c r="T179" s="62"/>
      <c r="U179" s="62"/>
      <c r="V179" s="62"/>
      <c r="W179" s="62"/>
      <c r="X179" s="62"/>
      <c r="Y179" s="62"/>
      <c r="Z179" s="62"/>
      <c r="AA179" s="62"/>
    </row>
    <row r="180" spans="1:27" s="32" customFormat="1" ht="69" customHeight="1" hidden="1">
      <c r="A180" s="204" t="s">
        <v>239</v>
      </c>
      <c r="B180" s="205" t="s">
        <v>240</v>
      </c>
      <c r="C180" s="154"/>
      <c r="D180" s="162"/>
      <c r="E180" s="162"/>
      <c r="F180" s="154"/>
      <c r="G180" s="162"/>
      <c r="H180" s="162"/>
      <c r="I180" s="162"/>
      <c r="J180" s="154"/>
      <c r="K180" s="162"/>
      <c r="L180" s="154"/>
      <c r="M180" s="183">
        <f t="shared" si="39"/>
        <v>0</v>
      </c>
      <c r="N180" s="220"/>
      <c r="O180" s="58"/>
      <c r="P180" s="58"/>
      <c r="Q180" s="62"/>
      <c r="R180" s="62"/>
      <c r="S180" s="62"/>
      <c r="T180" s="62"/>
      <c r="U180" s="62"/>
      <c r="V180" s="62"/>
      <c r="W180" s="62"/>
      <c r="X180" s="62"/>
      <c r="Y180" s="62"/>
      <c r="Z180" s="62"/>
      <c r="AA180" s="62"/>
    </row>
    <row r="181" spans="1:16" ht="105.75" customHeight="1" hidden="1" thickBot="1">
      <c r="A181" s="175"/>
      <c r="B181" s="203" t="s">
        <v>259</v>
      </c>
      <c r="C181" s="151"/>
      <c r="D181" s="151"/>
      <c r="E181" s="151"/>
      <c r="F181" s="151"/>
      <c r="G181" s="151"/>
      <c r="H181" s="151"/>
      <c r="I181" s="151"/>
      <c r="J181" s="151"/>
      <c r="K181" s="151"/>
      <c r="L181" s="151"/>
      <c r="M181" s="182">
        <f t="shared" si="39"/>
        <v>0</v>
      </c>
      <c r="N181" s="220"/>
      <c r="O181" s="58"/>
      <c r="P181" s="58"/>
    </row>
    <row r="182" spans="1:27" s="32" customFormat="1" ht="16.5" customHeight="1" thickBot="1">
      <c r="A182" s="139"/>
      <c r="B182" s="67" t="s">
        <v>138</v>
      </c>
      <c r="C182" s="156">
        <f>C183+C184+C185</f>
        <v>1749200</v>
      </c>
      <c r="D182" s="156">
        <f aca="true" t="shared" si="45" ref="D182:M182">D183+D184+D185</f>
        <v>0</v>
      </c>
      <c r="E182" s="156">
        <f t="shared" si="45"/>
        <v>0</v>
      </c>
      <c r="F182" s="156">
        <f t="shared" si="45"/>
        <v>131100</v>
      </c>
      <c r="G182" s="156">
        <f t="shared" si="45"/>
        <v>42000</v>
      </c>
      <c r="H182" s="156">
        <f t="shared" si="45"/>
        <v>0</v>
      </c>
      <c r="I182" s="156">
        <f t="shared" si="45"/>
        <v>0</v>
      </c>
      <c r="J182" s="156">
        <f t="shared" si="45"/>
        <v>89100</v>
      </c>
      <c r="K182" s="156">
        <f t="shared" si="45"/>
        <v>0</v>
      </c>
      <c r="L182" s="156">
        <f t="shared" si="45"/>
        <v>0</v>
      </c>
      <c r="M182" s="252">
        <f t="shared" si="45"/>
        <v>1880300</v>
      </c>
      <c r="N182" s="220"/>
      <c r="O182" s="58"/>
      <c r="P182" s="58"/>
      <c r="Q182" s="62"/>
      <c r="R182" s="62"/>
      <c r="S182" s="62"/>
      <c r="T182" s="62"/>
      <c r="U182" s="62"/>
      <c r="V182" s="62"/>
      <c r="W182" s="62"/>
      <c r="X182" s="62"/>
      <c r="Y182" s="62"/>
      <c r="Z182" s="62"/>
      <c r="AA182" s="62"/>
    </row>
    <row r="183" spans="1:27" ht="16.5" customHeight="1">
      <c r="A183" s="178" t="s">
        <v>48</v>
      </c>
      <c r="B183" s="68" t="s">
        <v>315</v>
      </c>
      <c r="C183" s="157">
        <v>1749200</v>
      </c>
      <c r="D183" s="157"/>
      <c r="E183" s="157"/>
      <c r="F183" s="157"/>
      <c r="G183" s="157"/>
      <c r="H183" s="157"/>
      <c r="I183" s="157"/>
      <c r="J183" s="157"/>
      <c r="K183" s="157"/>
      <c r="L183" s="157"/>
      <c r="M183" s="179">
        <f t="shared" si="39"/>
        <v>1749200</v>
      </c>
      <c r="N183" s="220"/>
      <c r="O183" s="58"/>
      <c r="P183" s="58"/>
      <c r="Q183" s="60"/>
      <c r="R183" s="60"/>
      <c r="S183" s="60"/>
      <c r="T183" s="60"/>
      <c r="U183" s="60"/>
      <c r="V183" s="60"/>
      <c r="W183" s="60"/>
      <c r="X183" s="60"/>
      <c r="Y183" s="60"/>
      <c r="Z183" s="60"/>
      <c r="AA183" s="59"/>
    </row>
    <row r="184" spans="1:27" ht="54" customHeight="1" thickBot="1">
      <c r="A184" s="204" t="s">
        <v>302</v>
      </c>
      <c r="B184" s="248" t="s">
        <v>303</v>
      </c>
      <c r="C184" s="154"/>
      <c r="D184" s="154"/>
      <c r="E184" s="154"/>
      <c r="F184" s="146">
        <f>G184+J184</f>
        <v>131100</v>
      </c>
      <c r="G184" s="146">
        <v>42000</v>
      </c>
      <c r="H184" s="146"/>
      <c r="I184" s="146"/>
      <c r="J184" s="146">
        <v>89100</v>
      </c>
      <c r="K184" s="146"/>
      <c r="L184" s="144"/>
      <c r="M184" s="183">
        <f>C184+F184</f>
        <v>131100</v>
      </c>
      <c r="N184" s="220"/>
      <c r="O184" s="58"/>
      <c r="P184" s="58"/>
      <c r="Q184" s="60"/>
      <c r="R184" s="60"/>
      <c r="S184" s="60"/>
      <c r="T184" s="60"/>
      <c r="U184" s="60"/>
      <c r="V184" s="60"/>
      <c r="W184" s="60"/>
      <c r="X184" s="60"/>
      <c r="Y184" s="60"/>
      <c r="Z184" s="60"/>
      <c r="AA184" s="59"/>
    </row>
    <row r="185" spans="1:16" ht="95.25" customHeight="1" hidden="1" thickBot="1">
      <c r="A185" s="175"/>
      <c r="B185" s="203" t="s">
        <v>263</v>
      </c>
      <c r="C185" s="151"/>
      <c r="D185" s="151"/>
      <c r="E185" s="151"/>
      <c r="F185" s="151"/>
      <c r="G185" s="151"/>
      <c r="H185" s="151"/>
      <c r="I185" s="151"/>
      <c r="J185" s="151"/>
      <c r="K185" s="151"/>
      <c r="L185" s="151"/>
      <c r="M185" s="182">
        <f t="shared" si="39"/>
        <v>0</v>
      </c>
      <c r="N185" s="220"/>
      <c r="O185" s="58"/>
      <c r="P185" s="58"/>
    </row>
    <row r="186" spans="1:16" ht="18" customHeight="1" thickBot="1">
      <c r="A186" s="137"/>
      <c r="B186" s="63" t="s">
        <v>51</v>
      </c>
      <c r="C186" s="156">
        <f>C162+C163+C173+C182</f>
        <v>686574100</v>
      </c>
      <c r="D186" s="156">
        <f>D162+D163+D173+D182</f>
        <v>257170922</v>
      </c>
      <c r="E186" s="156">
        <f aca="true" t="shared" si="46" ref="E186:M186">E162+E163+E173+E182</f>
        <v>60414717</v>
      </c>
      <c r="F186" s="156">
        <f>F162+F163+F173+F182</f>
        <v>72961784.99999999</v>
      </c>
      <c r="G186" s="156">
        <f t="shared" si="46"/>
        <v>36072360</v>
      </c>
      <c r="H186" s="156">
        <f t="shared" si="46"/>
        <v>6410400</v>
      </c>
      <c r="I186" s="156">
        <f t="shared" si="46"/>
        <v>528200</v>
      </c>
      <c r="J186" s="156">
        <f t="shared" si="46"/>
        <v>36889425</v>
      </c>
      <c r="K186" s="156">
        <f t="shared" si="46"/>
        <v>29404924.999999996</v>
      </c>
      <c r="L186" s="156">
        <f t="shared" si="46"/>
        <v>1075300</v>
      </c>
      <c r="M186" s="252">
        <f t="shared" si="46"/>
        <v>759535885</v>
      </c>
      <c r="N186" s="220"/>
      <c r="O186" s="58"/>
      <c r="P186" s="58"/>
    </row>
    <row r="187" spans="1:16" ht="18" customHeight="1">
      <c r="A187" s="13"/>
      <c r="B187" s="255"/>
      <c r="C187" s="256"/>
      <c r="D187" s="256"/>
      <c r="E187" s="256"/>
      <c r="F187" s="256"/>
      <c r="G187" s="256"/>
      <c r="H187" s="256"/>
      <c r="I187" s="256"/>
      <c r="J187" s="256"/>
      <c r="K187" s="256"/>
      <c r="L187" s="256"/>
      <c r="M187" s="256"/>
      <c r="N187" s="220"/>
      <c r="O187" s="58"/>
      <c r="P187" s="58"/>
    </row>
    <row r="188" spans="1:16" ht="18" customHeight="1">
      <c r="A188" s="13"/>
      <c r="B188" s="255"/>
      <c r="C188" s="256"/>
      <c r="D188" s="256"/>
      <c r="E188" s="256"/>
      <c r="F188" s="256"/>
      <c r="G188" s="256"/>
      <c r="H188" s="256"/>
      <c r="I188" s="256"/>
      <c r="J188" s="256"/>
      <c r="K188" s="256"/>
      <c r="L188" s="256"/>
      <c r="M188" s="256"/>
      <c r="N188" s="220"/>
      <c r="O188" s="58"/>
      <c r="P188" s="58"/>
    </row>
    <row r="189" spans="1:16" ht="18" customHeight="1">
      <c r="A189" s="13"/>
      <c r="B189" s="255"/>
      <c r="C189" s="256"/>
      <c r="D189" s="256"/>
      <c r="E189" s="256"/>
      <c r="F189" s="256"/>
      <c r="G189" s="256"/>
      <c r="H189" s="256"/>
      <c r="I189" s="256"/>
      <c r="J189" s="256"/>
      <c r="K189" s="256"/>
      <c r="L189" s="256"/>
      <c r="M189" s="256"/>
      <c r="N189" s="220"/>
      <c r="O189" s="58"/>
      <c r="P189" s="58"/>
    </row>
    <row r="190" spans="1:16" ht="18" customHeight="1">
      <c r="A190" s="13"/>
      <c r="B190" s="255"/>
      <c r="C190" s="256"/>
      <c r="D190" s="256"/>
      <c r="E190" s="256"/>
      <c r="F190" s="256"/>
      <c r="G190" s="256"/>
      <c r="H190" s="256"/>
      <c r="I190" s="256"/>
      <c r="J190" s="256"/>
      <c r="K190" s="256"/>
      <c r="L190" s="256"/>
      <c r="M190" s="256"/>
      <c r="N190" s="220"/>
      <c r="O190" s="58"/>
      <c r="P190" s="58"/>
    </row>
    <row r="191" spans="1:16" ht="18" customHeight="1">
      <c r="A191" s="13"/>
      <c r="B191" s="255"/>
      <c r="C191" s="256"/>
      <c r="D191" s="256"/>
      <c r="E191" s="256"/>
      <c r="F191" s="256"/>
      <c r="G191" s="256"/>
      <c r="H191" s="256"/>
      <c r="I191" s="256"/>
      <c r="J191" s="256"/>
      <c r="K191" s="256"/>
      <c r="L191" s="256"/>
      <c r="M191" s="256"/>
      <c r="N191" s="220"/>
      <c r="O191" s="58"/>
      <c r="P191" s="58"/>
    </row>
    <row r="192" spans="1:16" ht="18" customHeight="1">
      <c r="A192" s="13"/>
      <c r="B192" s="255"/>
      <c r="C192" s="256"/>
      <c r="D192" s="256"/>
      <c r="E192" s="256"/>
      <c r="G192" s="256"/>
      <c r="H192" s="256"/>
      <c r="I192" s="256"/>
      <c r="J192" s="256"/>
      <c r="K192" s="256"/>
      <c r="L192" s="256"/>
      <c r="M192" s="256"/>
      <c r="N192" s="220"/>
      <c r="O192" s="58"/>
      <c r="P192" s="58"/>
    </row>
    <row r="193" spans="1:16" ht="18" customHeight="1">
      <c r="A193" s="13"/>
      <c r="B193" s="295" t="s">
        <v>316</v>
      </c>
      <c r="C193" s="295"/>
      <c r="D193" s="259"/>
      <c r="E193" s="257"/>
      <c r="F193" s="258"/>
      <c r="G193" s="260"/>
      <c r="H193" s="261"/>
      <c r="I193" s="261"/>
      <c r="J193" s="261"/>
      <c r="K193" s="292" t="s">
        <v>317</v>
      </c>
      <c r="L193" s="292"/>
      <c r="M193" s="256"/>
      <c r="N193" s="220"/>
      <c r="O193" s="58"/>
      <c r="P193" s="58"/>
    </row>
    <row r="194" spans="1:16" ht="18" customHeight="1">
      <c r="A194" s="13"/>
      <c r="B194" s="255"/>
      <c r="C194" s="256"/>
      <c r="D194" s="256"/>
      <c r="E194" s="256"/>
      <c r="F194" s="256"/>
      <c r="G194" s="256"/>
      <c r="H194" s="256"/>
      <c r="I194" s="256"/>
      <c r="J194" s="256"/>
      <c r="K194" s="256"/>
      <c r="L194" s="256"/>
      <c r="M194" s="256"/>
      <c r="N194" s="220"/>
      <c r="O194" s="58"/>
      <c r="P194" s="58"/>
    </row>
    <row r="195" spans="1:27" s="88" customFormat="1" ht="12.75">
      <c r="A195" s="195"/>
      <c r="B195" s="194" t="s">
        <v>163</v>
      </c>
      <c r="C195" s="194">
        <f>'Додаток 2'!C130</f>
        <v>686574100</v>
      </c>
      <c r="D195" s="194">
        <f>'Додаток 2'!D130</f>
        <v>257170922</v>
      </c>
      <c r="E195" s="194">
        <f>'Додаток 2'!E130</f>
        <v>60414717</v>
      </c>
      <c r="F195" s="194">
        <f>'Додаток 2'!F130</f>
        <v>72961785</v>
      </c>
      <c r="G195" s="194">
        <f>'Додаток 2'!G130</f>
        <v>36072360</v>
      </c>
      <c r="H195" s="194">
        <f>'Додаток 2'!H130</f>
        <v>6410400</v>
      </c>
      <c r="I195" s="194">
        <f>'Додаток 2'!I130</f>
        <v>528200</v>
      </c>
      <c r="J195" s="194">
        <f>'Додаток 2'!J130</f>
        <v>36889425</v>
      </c>
      <c r="K195" s="194">
        <f>'Додаток 2'!K130</f>
        <v>29404924.999999996</v>
      </c>
      <c r="L195" s="194">
        <f>'Додаток 2'!L130</f>
        <v>1075300</v>
      </c>
      <c r="M195" s="194">
        <f>'Додаток 2'!M130</f>
        <v>759535885.0000001</v>
      </c>
      <c r="N195" s="221"/>
      <c r="O195" s="194"/>
      <c r="P195" s="58"/>
      <c r="Q195" s="196"/>
      <c r="R195" s="196"/>
      <c r="S195" s="196"/>
      <c r="T195" s="196"/>
      <c r="U195" s="196"/>
      <c r="V195" s="196"/>
      <c r="W195" s="196"/>
      <c r="X195" s="196"/>
      <c r="Y195" s="196"/>
      <c r="Z195" s="196"/>
      <c r="AA195" s="196"/>
    </row>
    <row r="196" spans="1:27" s="88" customFormat="1" ht="12.75">
      <c r="A196" s="195"/>
      <c r="B196" s="194"/>
      <c r="C196" s="194">
        <f>C186-C195</f>
        <v>0</v>
      </c>
      <c r="D196" s="194">
        <f aca="true" t="shared" si="47" ref="D196:M196">D186-D195</f>
        <v>0</v>
      </c>
      <c r="E196" s="194">
        <f t="shared" si="47"/>
        <v>0</v>
      </c>
      <c r="F196" s="194">
        <f t="shared" si="47"/>
        <v>0</v>
      </c>
      <c r="G196" s="194">
        <f t="shared" si="47"/>
        <v>0</v>
      </c>
      <c r="H196" s="194">
        <f t="shared" si="47"/>
        <v>0</v>
      </c>
      <c r="I196" s="194">
        <f t="shared" si="47"/>
        <v>0</v>
      </c>
      <c r="J196" s="194">
        <f t="shared" si="47"/>
        <v>0</v>
      </c>
      <c r="K196" s="194">
        <f>K186-K195</f>
        <v>0</v>
      </c>
      <c r="L196" s="194">
        <f t="shared" si="47"/>
        <v>0</v>
      </c>
      <c r="M196" s="194">
        <f t="shared" si="47"/>
        <v>0</v>
      </c>
      <c r="N196" s="221"/>
      <c r="O196" s="194"/>
      <c r="P196" s="58"/>
      <c r="Q196" s="196"/>
      <c r="R196" s="196"/>
      <c r="S196" s="196"/>
      <c r="T196" s="196"/>
      <c r="U196" s="196"/>
      <c r="V196" s="196"/>
      <c r="W196" s="196"/>
      <c r="X196" s="196"/>
      <c r="Y196" s="196"/>
      <c r="Z196" s="196"/>
      <c r="AA196" s="196"/>
    </row>
    <row r="197" spans="1:27" s="88" customFormat="1" ht="12.75">
      <c r="A197" s="195"/>
      <c r="B197" s="194"/>
      <c r="C197" s="194"/>
      <c r="D197" s="194"/>
      <c r="E197" s="194"/>
      <c r="F197" s="194"/>
      <c r="G197" s="194"/>
      <c r="H197" s="194"/>
      <c r="I197" s="194"/>
      <c r="J197" s="194"/>
      <c r="K197" s="194"/>
      <c r="L197" s="194"/>
      <c r="M197" s="194"/>
      <c r="N197" s="221"/>
      <c r="O197" s="194"/>
      <c r="P197" s="58"/>
      <c r="Q197" s="196"/>
      <c r="R197" s="196"/>
      <c r="S197" s="196"/>
      <c r="T197" s="196"/>
      <c r="U197" s="196"/>
      <c r="V197" s="196"/>
      <c r="W197" s="196"/>
      <c r="X197" s="196"/>
      <c r="Y197" s="196"/>
      <c r="Z197" s="196"/>
      <c r="AA197" s="196"/>
    </row>
    <row r="198" spans="1:27" s="201" customFormat="1" ht="12.75">
      <c r="A198" s="198"/>
      <c r="B198" s="199" t="s">
        <v>161</v>
      </c>
      <c r="C198" s="200">
        <f aca="true" t="shared" si="48" ref="C198:L198">C15+C27+C45+C58+C63+C72+C85+C106+C135+C138+C143+C150+C153+C158+C103+C89+C76</f>
        <v>19917784</v>
      </c>
      <c r="D198" s="200">
        <f t="shared" si="48"/>
        <v>11547700</v>
      </c>
      <c r="E198" s="200">
        <f t="shared" si="48"/>
        <v>2724100</v>
      </c>
      <c r="F198" s="200">
        <f t="shared" si="48"/>
        <v>1871500</v>
      </c>
      <c r="G198" s="200">
        <f t="shared" si="48"/>
        <v>1307900</v>
      </c>
      <c r="H198" s="200">
        <f t="shared" si="48"/>
        <v>659000</v>
      </c>
      <c r="I198" s="200">
        <f t="shared" si="48"/>
        <v>70200</v>
      </c>
      <c r="J198" s="200">
        <f t="shared" si="48"/>
        <v>563600</v>
      </c>
      <c r="K198" s="200">
        <f t="shared" si="48"/>
        <v>556200</v>
      </c>
      <c r="L198" s="200">
        <f t="shared" si="48"/>
        <v>0</v>
      </c>
      <c r="M198" s="200">
        <f>C186+F186</f>
        <v>759535885</v>
      </c>
      <c r="N198" s="222"/>
      <c r="O198" s="197"/>
      <c r="P198" s="58"/>
      <c r="Q198" s="202"/>
      <c r="R198" s="202"/>
      <c r="S198" s="202"/>
      <c r="T198" s="202"/>
      <c r="U198" s="202"/>
      <c r="V198" s="202"/>
      <c r="W198" s="202"/>
      <c r="X198" s="202"/>
      <c r="Y198" s="202"/>
      <c r="Z198" s="202"/>
      <c r="AA198" s="202"/>
    </row>
    <row r="199" spans="2:16" ht="15.75">
      <c r="B199" s="69" t="s">
        <v>187</v>
      </c>
      <c r="C199" s="43"/>
      <c r="D199" s="43"/>
      <c r="E199" s="43"/>
      <c r="F199" s="43"/>
      <c r="G199" s="43"/>
      <c r="H199" s="43"/>
      <c r="I199" s="43"/>
      <c r="J199" s="43"/>
      <c r="K199" s="43"/>
      <c r="L199" s="43"/>
      <c r="M199" s="141"/>
      <c r="N199" s="219"/>
      <c r="P199" s="58"/>
    </row>
    <row r="200" spans="2:14" ht="15.75">
      <c r="B200" s="69" t="s">
        <v>222</v>
      </c>
      <c r="C200" s="43"/>
      <c r="D200" s="43"/>
      <c r="E200" s="43"/>
      <c r="F200" s="43"/>
      <c r="G200" s="43"/>
      <c r="H200" s="43"/>
      <c r="I200" s="43"/>
      <c r="J200" s="43"/>
      <c r="K200" s="43"/>
      <c r="L200" s="43"/>
      <c r="M200" s="141"/>
      <c r="N200" s="219"/>
    </row>
    <row r="201" spans="2:14" ht="16.5">
      <c r="B201" s="118">
        <v>90412</v>
      </c>
      <c r="C201" s="119"/>
      <c r="D201" s="119"/>
      <c r="E201" s="119"/>
      <c r="F201" s="119"/>
      <c r="G201" s="119"/>
      <c r="H201" s="119"/>
      <c r="I201" s="119"/>
      <c r="J201" s="119"/>
      <c r="K201" s="119"/>
      <c r="L201" s="119"/>
      <c r="M201" s="141"/>
      <c r="N201" s="219"/>
    </row>
    <row r="202" spans="2:14" ht="12.75" customHeight="1">
      <c r="B202" s="91" t="s">
        <v>186</v>
      </c>
      <c r="C202" s="119"/>
      <c r="D202" s="119"/>
      <c r="E202" s="119"/>
      <c r="F202" s="119"/>
      <c r="G202" s="119"/>
      <c r="H202" s="119"/>
      <c r="I202" s="119"/>
      <c r="J202" s="119"/>
      <c r="K202" s="119"/>
      <c r="L202" s="119"/>
      <c r="M202" s="143"/>
      <c r="N202" s="219"/>
    </row>
    <row r="203" spans="2:14" ht="12.75" customHeight="1">
      <c r="B203" s="96" t="s">
        <v>184</v>
      </c>
      <c r="C203" s="119"/>
      <c r="D203" s="119"/>
      <c r="E203" s="119"/>
      <c r="F203" s="119"/>
      <c r="G203" s="119"/>
      <c r="H203" s="119"/>
      <c r="I203" s="119"/>
      <c r="J203" s="119"/>
      <c r="K203" s="119"/>
      <c r="L203" s="119"/>
      <c r="M203" s="141"/>
      <c r="N203" s="219"/>
    </row>
    <row r="204" spans="2:14" ht="12.75" customHeight="1">
      <c r="B204" s="69" t="s">
        <v>86</v>
      </c>
      <c r="C204" s="216"/>
      <c r="D204" s="216"/>
      <c r="E204" s="216"/>
      <c r="F204" s="216"/>
      <c r="G204" s="216"/>
      <c r="H204" s="216"/>
      <c r="I204" s="216"/>
      <c r="J204" s="216"/>
      <c r="K204" s="216"/>
      <c r="L204" s="216"/>
      <c r="M204" s="216"/>
      <c r="N204" s="220"/>
    </row>
    <row r="205" spans="2:14" ht="12.75" customHeight="1">
      <c r="B205" s="69" t="s">
        <v>190</v>
      </c>
      <c r="C205" s="217"/>
      <c r="D205" s="217"/>
      <c r="E205" s="217"/>
      <c r="F205" s="217"/>
      <c r="G205" s="217"/>
      <c r="H205" s="217"/>
      <c r="I205" s="217"/>
      <c r="J205" s="217"/>
      <c r="K205" s="217"/>
      <c r="L205" s="217"/>
      <c r="M205" s="217"/>
      <c r="N205" s="220"/>
    </row>
    <row r="206" spans="2:14" ht="12.75" customHeight="1">
      <c r="B206" s="69" t="s">
        <v>148</v>
      </c>
      <c r="C206" s="119"/>
      <c r="D206" s="119"/>
      <c r="E206" s="119"/>
      <c r="F206" s="43"/>
      <c r="G206" s="43"/>
      <c r="H206" s="43"/>
      <c r="I206" s="43"/>
      <c r="J206" s="43"/>
      <c r="K206" s="43"/>
      <c r="L206" s="43"/>
      <c r="M206" s="43"/>
      <c r="N206" s="219"/>
    </row>
    <row r="207" spans="2:27" s="70" customFormat="1" ht="33.75" customHeight="1">
      <c r="B207" s="97" t="s">
        <v>162</v>
      </c>
      <c r="C207" s="119"/>
      <c r="D207" s="119"/>
      <c r="E207" s="119"/>
      <c r="F207" s="119"/>
      <c r="G207" s="119"/>
      <c r="H207" s="119"/>
      <c r="I207" s="119"/>
      <c r="J207" s="119"/>
      <c r="K207" s="119"/>
      <c r="L207" s="119"/>
      <c r="M207" s="141"/>
      <c r="N207" s="219"/>
      <c r="O207" s="72"/>
      <c r="P207" s="72"/>
      <c r="Q207" s="72"/>
      <c r="R207" s="72"/>
      <c r="S207" s="72"/>
      <c r="T207" s="72"/>
      <c r="U207" s="72"/>
      <c r="V207" s="72"/>
      <c r="W207" s="72"/>
      <c r="X207" s="72"/>
      <c r="Y207" s="72"/>
      <c r="Z207" s="72"/>
      <c r="AA207" s="72"/>
    </row>
    <row r="208" spans="2:27" s="70" customFormat="1" ht="15.75" customHeight="1">
      <c r="B208" s="97" t="s">
        <v>163</v>
      </c>
      <c r="C208" s="119"/>
      <c r="D208" s="119"/>
      <c r="E208" s="119"/>
      <c r="F208" s="119"/>
      <c r="G208" s="119"/>
      <c r="H208" s="119"/>
      <c r="I208" s="119"/>
      <c r="J208" s="119"/>
      <c r="K208" s="119"/>
      <c r="L208" s="119"/>
      <c r="M208" s="141"/>
      <c r="N208" s="219"/>
      <c r="O208" s="72"/>
      <c r="P208" s="72"/>
      <c r="Q208" s="72"/>
      <c r="R208" s="72"/>
      <c r="S208" s="72"/>
      <c r="T208" s="72"/>
      <c r="U208" s="72"/>
      <c r="V208" s="72"/>
      <c r="W208" s="72"/>
      <c r="X208" s="72"/>
      <c r="Y208" s="72"/>
      <c r="Z208" s="72"/>
      <c r="AA208" s="72"/>
    </row>
    <row r="209" spans="1:14" ht="12.75" customHeight="1" thickBot="1">
      <c r="A209" s="73"/>
      <c r="B209" s="98" t="s">
        <v>183</v>
      </c>
      <c r="C209" s="119"/>
      <c r="D209" s="119"/>
      <c r="E209" s="119"/>
      <c r="F209" s="119"/>
      <c r="G209" s="119"/>
      <c r="H209" s="119"/>
      <c r="I209" s="119"/>
      <c r="J209" s="119"/>
      <c r="K209" s="119"/>
      <c r="L209" s="119"/>
      <c r="M209" s="141"/>
      <c r="N209" s="219"/>
    </row>
    <row r="210" spans="3:14" ht="12.75" customHeight="1">
      <c r="C210" s="119"/>
      <c r="D210" s="119"/>
      <c r="E210" s="119"/>
      <c r="F210" s="119"/>
      <c r="G210" s="119"/>
      <c r="H210" s="119"/>
      <c r="I210" s="119"/>
      <c r="J210" s="119"/>
      <c r="K210" s="119"/>
      <c r="L210" s="119"/>
      <c r="M210" s="141"/>
      <c r="N210" s="219"/>
    </row>
    <row r="211" spans="2:35" s="74" customFormat="1" ht="18.75">
      <c r="B211" s="99" t="s">
        <v>161</v>
      </c>
      <c r="C211" s="119"/>
      <c r="D211" s="119"/>
      <c r="E211" s="119"/>
      <c r="F211" s="119"/>
      <c r="G211" s="119"/>
      <c r="H211" s="119"/>
      <c r="I211" s="119"/>
      <c r="J211" s="119"/>
      <c r="K211" s="119"/>
      <c r="L211" s="119"/>
      <c r="M211" s="142"/>
      <c r="N211" s="219"/>
      <c r="O211" s="71"/>
      <c r="P211" s="71"/>
      <c r="Q211" s="71"/>
      <c r="R211" s="71"/>
      <c r="S211" s="71"/>
      <c r="T211" s="71"/>
      <c r="U211" s="71" t="e">
        <f>U15+#REF!+#REF!+#REF!+#REF!+U150+#REF!+#REF!+#REF!+#REF!+#REF!+#REF!+#REF!+#REF!+U153</f>
        <v>#REF!</v>
      </c>
      <c r="V211" s="71" t="e">
        <f>V15+#REF!+#REF!+#REF!+#REF!+V150+#REF!+#REF!+#REF!+#REF!+#REF!+#REF!+#REF!+#REF!+V153</f>
        <v>#REF!</v>
      </c>
      <c r="W211" s="71" t="e">
        <f>W15+#REF!+#REF!+#REF!+#REF!+W150+#REF!+#REF!+#REF!+#REF!+#REF!+#REF!+#REF!+#REF!+W153</f>
        <v>#REF!</v>
      </c>
      <c r="X211" s="71" t="e">
        <f>X15+#REF!+#REF!+#REF!+#REF!+X150+#REF!+#REF!+#REF!+#REF!+#REF!+#REF!+#REF!+#REF!+X153</f>
        <v>#REF!</v>
      </c>
      <c r="Y211" s="71" t="e">
        <f>Y15+#REF!+#REF!+#REF!+#REF!+Y150+#REF!+#REF!+#REF!+#REF!+#REF!+#REF!+#REF!+#REF!+Y153</f>
        <v>#REF!</v>
      </c>
      <c r="Z211" s="71" t="e">
        <f>Z15+#REF!+#REF!+#REF!+#REF!+Z150+#REF!+#REF!+#REF!+#REF!+#REF!+#REF!+#REF!+#REF!+Z153</f>
        <v>#REF!</v>
      </c>
      <c r="AA211" s="71" t="e">
        <f>AA15+#REF!+#REF!+#REF!+#REF!+AA150+#REF!+#REF!+#REF!+#REF!+#REF!+#REF!+#REF!+#REF!+AA153</f>
        <v>#REF!</v>
      </c>
      <c r="AB211" s="71" t="e">
        <f>AB15+#REF!+#REF!+#REF!+#REF!+AB150+#REF!+#REF!+#REF!+#REF!+#REF!+#REF!+#REF!+#REF!+AB153</f>
        <v>#REF!</v>
      </c>
      <c r="AC211" s="71" t="e">
        <f>AC15+#REF!+#REF!+#REF!+#REF!+AC150+#REF!+#REF!+#REF!+#REF!+#REF!+#REF!+#REF!+#REF!+AC153</f>
        <v>#REF!</v>
      </c>
      <c r="AD211" s="71" t="e">
        <f>AD15+#REF!+#REF!+#REF!+#REF!+AD150+#REF!+#REF!+#REF!+#REF!+#REF!+#REF!+#REF!+#REF!+AD153</f>
        <v>#REF!</v>
      </c>
      <c r="AE211" s="71" t="e">
        <f>AE15+#REF!+#REF!+#REF!+#REF!+AE150+#REF!+#REF!+#REF!+#REF!+#REF!+#REF!+#REF!+#REF!+AE153</f>
        <v>#REF!</v>
      </c>
      <c r="AF211" s="71" t="e">
        <f>AF15+#REF!+#REF!+#REF!+#REF!+AF150+#REF!+#REF!+#REF!+#REF!+#REF!+#REF!+#REF!+#REF!+AF153</f>
        <v>#REF!</v>
      </c>
      <c r="AG211" s="71" t="e">
        <f>AG15+#REF!+#REF!+#REF!+#REF!+AG150+#REF!+#REF!+#REF!+#REF!+#REF!+#REF!+#REF!+#REF!+AG153</f>
        <v>#REF!</v>
      </c>
      <c r="AH211" s="71" t="e">
        <f>AH15+#REF!+#REF!+#REF!+#REF!+AH150+#REF!+#REF!+#REF!+#REF!+#REF!+#REF!+#REF!+#REF!+AH153</f>
        <v>#REF!</v>
      </c>
      <c r="AI211" s="71" t="e">
        <f>AI15+#REF!+#REF!+#REF!+#REF!+AI150+#REF!+#REF!+#REF!+#REF!+#REF!+#REF!+#REF!+#REF!+AI153</f>
        <v>#REF!</v>
      </c>
    </row>
    <row r="212" spans="2:14" ht="0.75" customHeight="1">
      <c r="B212" s="95"/>
      <c r="C212" s="119"/>
      <c r="D212" s="119"/>
      <c r="E212" s="119"/>
      <c r="F212" s="119"/>
      <c r="G212" s="119"/>
      <c r="H212" s="119"/>
      <c r="I212" s="119"/>
      <c r="J212" s="119"/>
      <c r="K212" s="119"/>
      <c r="L212" s="119"/>
      <c r="M212" s="141"/>
      <c r="N212" s="219"/>
    </row>
    <row r="213" spans="2:14" ht="20.25" customHeight="1">
      <c r="B213" s="100" t="s">
        <v>182</v>
      </c>
      <c r="C213" s="120"/>
      <c r="D213" s="120"/>
      <c r="E213" s="120"/>
      <c r="F213" s="120"/>
      <c r="G213" s="120"/>
      <c r="H213" s="120"/>
      <c r="I213" s="120"/>
      <c r="J213" s="120"/>
      <c r="K213" s="120"/>
      <c r="L213" s="120"/>
      <c r="M213" s="141"/>
      <c r="N213" s="219"/>
    </row>
    <row r="214" spans="1:14" ht="12.75">
      <c r="A214" s="75"/>
      <c r="B214" s="76" t="s">
        <v>52</v>
      </c>
      <c r="C214" s="77">
        <f aca="true" t="shared" si="49" ref="C214:M214">C15+C27+C45+C58+C63+C72+C76+C85+C89+C103+C106+C135+C138+C143+C150+C153+C158</f>
        <v>19917784</v>
      </c>
      <c r="D214" s="77">
        <f t="shared" si="49"/>
        <v>11547700</v>
      </c>
      <c r="E214" s="77">
        <f t="shared" si="49"/>
        <v>2724100</v>
      </c>
      <c r="F214" s="77">
        <f t="shared" si="49"/>
        <v>1871500</v>
      </c>
      <c r="G214" s="77">
        <f t="shared" si="49"/>
        <v>1307900</v>
      </c>
      <c r="H214" s="77">
        <f t="shared" si="49"/>
        <v>659000</v>
      </c>
      <c r="I214" s="77">
        <f t="shared" si="49"/>
        <v>70200</v>
      </c>
      <c r="J214" s="77">
        <f t="shared" si="49"/>
        <v>563600</v>
      </c>
      <c r="K214" s="77">
        <f t="shared" si="49"/>
        <v>556200</v>
      </c>
      <c r="L214" s="77">
        <f t="shared" si="49"/>
        <v>0</v>
      </c>
      <c r="M214" s="77">
        <f t="shared" si="49"/>
        <v>21789284</v>
      </c>
      <c r="N214" s="219"/>
    </row>
    <row r="215" spans="1:27" s="43" customFormat="1" ht="12.75">
      <c r="A215" s="78"/>
      <c r="B215" s="79"/>
      <c r="C215" s="79">
        <f>'Додаток 2'!C13</f>
        <v>19917784</v>
      </c>
      <c r="D215" s="79">
        <f>'Додаток 2'!D13</f>
        <v>11547700</v>
      </c>
      <c r="E215" s="79">
        <f>'Додаток 2'!E13</f>
        <v>2724100</v>
      </c>
      <c r="F215" s="79">
        <f>'Додаток 2'!F13</f>
        <v>1871500</v>
      </c>
      <c r="G215" s="79">
        <f>'Додаток 2'!G13</f>
        <v>1307900</v>
      </c>
      <c r="H215" s="79">
        <f>'Додаток 2'!H13</f>
        <v>659000</v>
      </c>
      <c r="I215" s="79">
        <f>'Додаток 2'!I13</f>
        <v>70200</v>
      </c>
      <c r="J215" s="79">
        <f>'Додаток 2'!J13</f>
        <v>563600</v>
      </c>
      <c r="K215" s="79">
        <f>'Додаток 2'!K13</f>
        <v>556200</v>
      </c>
      <c r="L215" s="79">
        <f>'Додаток 2'!L13</f>
        <v>0</v>
      </c>
      <c r="M215" s="79">
        <f>'Додаток 2'!M13</f>
        <v>21789284</v>
      </c>
      <c r="N215" s="219"/>
      <c r="O215" s="80"/>
      <c r="P215" s="80"/>
      <c r="Q215" s="80"/>
      <c r="R215" s="80"/>
      <c r="S215" s="80"/>
      <c r="T215" s="80"/>
      <c r="U215" s="80"/>
      <c r="V215" s="80"/>
      <c r="W215" s="80"/>
      <c r="X215" s="80"/>
      <c r="Y215" s="80"/>
      <c r="Z215" s="80"/>
      <c r="AA215" s="80"/>
    </row>
    <row r="216" spans="3:14" ht="12.75">
      <c r="C216" s="30">
        <f>C214-C215</f>
        <v>0</v>
      </c>
      <c r="D216" s="30">
        <f aca="true" t="shared" si="50" ref="D216:M216">D214-D215</f>
        <v>0</v>
      </c>
      <c r="E216" s="30">
        <f t="shared" si="50"/>
        <v>0</v>
      </c>
      <c r="F216" s="30">
        <f t="shared" si="50"/>
        <v>0</v>
      </c>
      <c r="G216" s="30">
        <f t="shared" si="50"/>
        <v>0</v>
      </c>
      <c r="H216" s="30">
        <f t="shared" si="50"/>
        <v>0</v>
      </c>
      <c r="I216" s="30">
        <f t="shared" si="50"/>
        <v>0</v>
      </c>
      <c r="J216" s="30">
        <f t="shared" si="50"/>
        <v>0</v>
      </c>
      <c r="K216" s="30">
        <f t="shared" si="50"/>
        <v>0</v>
      </c>
      <c r="L216" s="30">
        <f t="shared" si="50"/>
        <v>0</v>
      </c>
      <c r="M216" s="30">
        <f t="shared" si="50"/>
        <v>0</v>
      </c>
      <c r="N216" s="219"/>
    </row>
    <row r="217" spans="1:14" ht="15.75">
      <c r="A217" s="75"/>
      <c r="B217" s="76" t="s">
        <v>164</v>
      </c>
      <c r="C217" s="81"/>
      <c r="D217" s="77"/>
      <c r="E217" s="77"/>
      <c r="F217" s="77"/>
      <c r="G217" s="77"/>
      <c r="H217" s="77"/>
      <c r="I217" s="77"/>
      <c r="J217" s="77"/>
      <c r="K217" s="77"/>
      <c r="L217" s="81"/>
      <c r="M217" s="141"/>
      <c r="N217" s="219"/>
    </row>
    <row r="218" spans="1:14" ht="15.75">
      <c r="A218" s="82"/>
      <c r="B218" s="83"/>
      <c r="C218" s="84"/>
      <c r="D218" s="79"/>
      <c r="E218" s="79"/>
      <c r="F218" s="79"/>
      <c r="G218" s="79"/>
      <c r="H218" s="79"/>
      <c r="I218" s="79"/>
      <c r="J218" s="79"/>
      <c r="K218" s="79"/>
      <c r="L218" s="84"/>
      <c r="M218" s="141"/>
      <c r="N218" s="219"/>
    </row>
    <row r="219" spans="3:14" ht="15.75">
      <c r="C219" s="30"/>
      <c r="D219" s="43"/>
      <c r="E219" s="43"/>
      <c r="F219" s="43"/>
      <c r="G219" s="43"/>
      <c r="H219" s="43"/>
      <c r="I219" s="43"/>
      <c r="J219" s="43"/>
      <c r="K219" s="43"/>
      <c r="L219" s="30"/>
      <c r="M219" s="141"/>
      <c r="N219" s="219"/>
    </row>
    <row r="220" spans="1:14" ht="12.75">
      <c r="A220" s="75"/>
      <c r="B220" s="76" t="s">
        <v>53</v>
      </c>
      <c r="C220" s="77">
        <f aca="true" t="shared" si="51" ref="C220:M220">C28+C46+C109</f>
        <v>232734300</v>
      </c>
      <c r="D220" s="77">
        <f t="shared" si="51"/>
        <v>137978693</v>
      </c>
      <c r="E220" s="77">
        <f t="shared" si="51"/>
        <v>29378412</v>
      </c>
      <c r="F220" s="77">
        <f t="shared" si="51"/>
        <v>32117720</v>
      </c>
      <c r="G220" s="77">
        <f t="shared" si="51"/>
        <v>27316600</v>
      </c>
      <c r="H220" s="77">
        <f t="shared" si="51"/>
        <v>4653000</v>
      </c>
      <c r="I220" s="77">
        <f t="shared" si="51"/>
        <v>335000</v>
      </c>
      <c r="J220" s="77">
        <f t="shared" si="51"/>
        <v>4801120</v>
      </c>
      <c r="K220" s="77">
        <f t="shared" si="51"/>
        <v>4611920</v>
      </c>
      <c r="L220" s="77">
        <f t="shared" si="51"/>
        <v>0</v>
      </c>
      <c r="M220" s="77">
        <f t="shared" si="51"/>
        <v>264852020</v>
      </c>
      <c r="N220" s="219"/>
    </row>
    <row r="221" spans="1:14" ht="12.75">
      <c r="A221" s="82"/>
      <c r="B221" s="83"/>
      <c r="C221" s="79">
        <f>'Додаток 2'!C15</f>
        <v>232734300</v>
      </c>
      <c r="D221" s="79">
        <f>'Додаток 2'!D15</f>
        <v>137978693</v>
      </c>
      <c r="E221" s="79">
        <f>'Додаток 2'!E15</f>
        <v>29378412</v>
      </c>
      <c r="F221" s="79">
        <f>'Додаток 2'!F15</f>
        <v>32117720</v>
      </c>
      <c r="G221" s="79">
        <f>'Додаток 2'!G15</f>
        <v>27316600</v>
      </c>
      <c r="H221" s="79">
        <f>'Додаток 2'!H15</f>
        <v>4653000</v>
      </c>
      <c r="I221" s="79">
        <f>'Додаток 2'!I15</f>
        <v>335000</v>
      </c>
      <c r="J221" s="79">
        <f>'Додаток 2'!J15</f>
        <v>4801120</v>
      </c>
      <c r="K221" s="79">
        <f>'Додаток 2'!K15</f>
        <v>4611920</v>
      </c>
      <c r="L221" s="79">
        <f>'Додаток 2'!L15</f>
        <v>0</v>
      </c>
      <c r="M221" s="79">
        <f>'Додаток 2'!M15</f>
        <v>264852020</v>
      </c>
      <c r="N221" s="219"/>
    </row>
    <row r="222" spans="3:14" ht="12.75">
      <c r="C222" s="43">
        <f>C220-C221</f>
        <v>0</v>
      </c>
      <c r="D222" s="43">
        <f aca="true" t="shared" si="52" ref="D222:M222">D220-D221</f>
        <v>0</v>
      </c>
      <c r="E222" s="43">
        <f t="shared" si="52"/>
        <v>0</v>
      </c>
      <c r="F222" s="43">
        <f t="shared" si="52"/>
        <v>0</v>
      </c>
      <c r="G222" s="43">
        <f t="shared" si="52"/>
        <v>0</v>
      </c>
      <c r="H222" s="43">
        <f t="shared" si="52"/>
        <v>0</v>
      </c>
      <c r="I222" s="43">
        <f t="shared" si="52"/>
        <v>0</v>
      </c>
      <c r="J222" s="43">
        <f t="shared" si="52"/>
        <v>0</v>
      </c>
      <c r="K222" s="43">
        <f t="shared" si="52"/>
        <v>0</v>
      </c>
      <c r="L222" s="43">
        <f t="shared" si="52"/>
        <v>0</v>
      </c>
      <c r="M222" s="43">
        <f t="shared" si="52"/>
        <v>0</v>
      </c>
      <c r="N222" s="219"/>
    </row>
    <row r="223" spans="1:14" ht="12.75">
      <c r="A223" s="75"/>
      <c r="B223" s="76" t="s">
        <v>54</v>
      </c>
      <c r="C223" s="77">
        <f>C64+C113</f>
        <v>142346200</v>
      </c>
      <c r="D223" s="77">
        <f aca="true" t="shared" si="53" ref="D223:M223">D64+D113</f>
        <v>86298223</v>
      </c>
      <c r="E223" s="77">
        <f t="shared" si="53"/>
        <v>15280196</v>
      </c>
      <c r="F223" s="77">
        <f t="shared" si="53"/>
        <v>5299600</v>
      </c>
      <c r="G223" s="77">
        <f t="shared" si="53"/>
        <v>1550200</v>
      </c>
      <c r="H223" s="77">
        <f t="shared" si="53"/>
        <v>328100</v>
      </c>
      <c r="I223" s="77">
        <f t="shared" si="53"/>
        <v>123000</v>
      </c>
      <c r="J223" s="77">
        <f t="shared" si="53"/>
        <v>3749400</v>
      </c>
      <c r="K223" s="77">
        <f t="shared" si="53"/>
        <v>3585600</v>
      </c>
      <c r="L223" s="77">
        <f t="shared" si="53"/>
        <v>0</v>
      </c>
      <c r="M223" s="77">
        <f t="shared" si="53"/>
        <v>147645800</v>
      </c>
      <c r="N223" s="219"/>
    </row>
    <row r="224" spans="1:14" ht="12.75">
      <c r="A224" s="82"/>
      <c r="B224" s="83"/>
      <c r="C224" s="266">
        <f>'Додаток 2'!C29</f>
        <v>142346200</v>
      </c>
      <c r="D224" s="266">
        <f>'Додаток 2'!D29</f>
        <v>86298223</v>
      </c>
      <c r="E224" s="266">
        <f>'Додаток 2'!E29</f>
        <v>15280196</v>
      </c>
      <c r="F224" s="266">
        <f>'Додаток 2'!F29</f>
        <v>5299600</v>
      </c>
      <c r="G224" s="266">
        <f>'Додаток 2'!G29</f>
        <v>1550200</v>
      </c>
      <c r="H224" s="266">
        <f>'Додаток 2'!H29</f>
        <v>328100</v>
      </c>
      <c r="I224" s="266">
        <f>'Додаток 2'!I29</f>
        <v>123000</v>
      </c>
      <c r="J224" s="266">
        <f>'Додаток 2'!J29</f>
        <v>3749400</v>
      </c>
      <c r="K224" s="266">
        <f>'Додаток 2'!K29</f>
        <v>3585600</v>
      </c>
      <c r="L224" s="266">
        <f>'Додаток 2'!L29</f>
        <v>0</v>
      </c>
      <c r="M224" s="266">
        <f>'Додаток 2'!M29</f>
        <v>147645800</v>
      </c>
      <c r="N224" s="219"/>
    </row>
    <row r="225" spans="3:14" ht="12.75">
      <c r="C225" s="43">
        <f>C223-C224</f>
        <v>0</v>
      </c>
      <c r="D225" s="43">
        <f aca="true" t="shared" si="54" ref="D225:M225">D223-D224</f>
        <v>0</v>
      </c>
      <c r="E225" s="43">
        <f t="shared" si="54"/>
        <v>0</v>
      </c>
      <c r="F225" s="43">
        <f t="shared" si="54"/>
        <v>0</v>
      </c>
      <c r="G225" s="43">
        <f t="shared" si="54"/>
        <v>0</v>
      </c>
      <c r="H225" s="43">
        <f t="shared" si="54"/>
        <v>0</v>
      </c>
      <c r="I225" s="43">
        <f t="shared" si="54"/>
        <v>0</v>
      </c>
      <c r="J225" s="43">
        <f t="shared" si="54"/>
        <v>0</v>
      </c>
      <c r="K225" s="43">
        <f t="shared" si="54"/>
        <v>0</v>
      </c>
      <c r="L225" s="43">
        <f t="shared" si="54"/>
        <v>0</v>
      </c>
      <c r="M225" s="43">
        <f t="shared" si="54"/>
        <v>0</v>
      </c>
      <c r="N225" s="219"/>
    </row>
    <row r="226" spans="1:14" ht="12.75">
      <c r="A226" s="75"/>
      <c r="B226" s="76" t="s">
        <v>55</v>
      </c>
      <c r="C226" s="81">
        <f aca="true" t="shared" si="55" ref="C226:M226">C16+C17+C18+C42+C48+C73+C86+C90+C91+C118+C144+C154</f>
        <v>6045200</v>
      </c>
      <c r="D226" s="81">
        <f t="shared" si="55"/>
        <v>2081106</v>
      </c>
      <c r="E226" s="81">
        <f t="shared" si="55"/>
        <v>492609</v>
      </c>
      <c r="F226" s="81">
        <f t="shared" si="55"/>
        <v>1293760</v>
      </c>
      <c r="G226" s="81">
        <f t="shared" si="55"/>
        <v>95360</v>
      </c>
      <c r="H226" s="81">
        <f t="shared" si="55"/>
        <v>47700</v>
      </c>
      <c r="I226" s="81">
        <f t="shared" si="55"/>
        <v>0</v>
      </c>
      <c r="J226" s="81">
        <f t="shared" si="55"/>
        <v>1198400</v>
      </c>
      <c r="K226" s="81">
        <f t="shared" si="55"/>
        <v>1198400</v>
      </c>
      <c r="L226" s="81">
        <f t="shared" si="55"/>
        <v>330500</v>
      </c>
      <c r="M226" s="81">
        <f t="shared" si="55"/>
        <v>7338960</v>
      </c>
      <c r="N226" s="219"/>
    </row>
    <row r="227" spans="1:14" ht="12.75">
      <c r="A227" s="82"/>
      <c r="B227" s="83"/>
      <c r="C227" s="266">
        <f>'Додаток 2'!C36</f>
        <v>6045200</v>
      </c>
      <c r="D227" s="266">
        <f>'Додаток 2'!D36</f>
        <v>2081106</v>
      </c>
      <c r="E227" s="266">
        <f>'Додаток 2'!E36</f>
        <v>492609</v>
      </c>
      <c r="F227" s="266">
        <f>'Додаток 2'!F36</f>
        <v>1293760</v>
      </c>
      <c r="G227" s="266">
        <f>'Додаток 2'!G36</f>
        <v>95360</v>
      </c>
      <c r="H227" s="266">
        <f>'Додаток 2'!H36</f>
        <v>47700</v>
      </c>
      <c r="I227" s="266">
        <f>'Додаток 2'!I36</f>
        <v>0</v>
      </c>
      <c r="J227" s="266">
        <f>'Додаток 2'!J36</f>
        <v>1198400</v>
      </c>
      <c r="K227" s="266">
        <f>'Додаток 2'!K36</f>
        <v>1198400</v>
      </c>
      <c r="L227" s="266">
        <f>'Додаток 2'!L36</f>
        <v>330500</v>
      </c>
      <c r="M227" s="266">
        <f>'Додаток 2'!M36</f>
        <v>7338960</v>
      </c>
      <c r="N227" s="219"/>
    </row>
    <row r="228" spans="1:14" ht="12.75">
      <c r="A228" s="85"/>
      <c r="B228" s="86"/>
      <c r="C228" s="60">
        <f>C226-C227</f>
        <v>0</v>
      </c>
      <c r="D228" s="60">
        <f aca="true" t="shared" si="56" ref="D228:M228">D226-D227</f>
        <v>0</v>
      </c>
      <c r="E228" s="60">
        <f t="shared" si="56"/>
        <v>0</v>
      </c>
      <c r="F228" s="60">
        <f t="shared" si="56"/>
        <v>0</v>
      </c>
      <c r="G228" s="60">
        <f t="shared" si="56"/>
        <v>0</v>
      </c>
      <c r="H228" s="60">
        <f t="shared" si="56"/>
        <v>0</v>
      </c>
      <c r="I228" s="60">
        <f t="shared" si="56"/>
        <v>0</v>
      </c>
      <c r="J228" s="60">
        <f t="shared" si="56"/>
        <v>0</v>
      </c>
      <c r="K228" s="60">
        <f t="shared" si="56"/>
        <v>0</v>
      </c>
      <c r="L228" s="60">
        <f t="shared" si="56"/>
        <v>0</v>
      </c>
      <c r="M228" s="60">
        <f t="shared" si="56"/>
        <v>0</v>
      </c>
      <c r="N228" s="219"/>
    </row>
    <row r="229" spans="1:14" ht="12.75">
      <c r="A229" s="75"/>
      <c r="B229" s="76" t="s">
        <v>56</v>
      </c>
      <c r="C229" s="81">
        <f>C77+C121</f>
        <v>23574500</v>
      </c>
      <c r="D229" s="81">
        <f aca="true" t="shared" si="57" ref="D229:M229">D77+D121</f>
        <v>15839200</v>
      </c>
      <c r="E229" s="81">
        <f t="shared" si="57"/>
        <v>1362500</v>
      </c>
      <c r="F229" s="81">
        <f t="shared" si="57"/>
        <v>1421300</v>
      </c>
      <c r="G229" s="81">
        <f t="shared" si="57"/>
        <v>601000</v>
      </c>
      <c r="H229" s="81">
        <f t="shared" si="57"/>
        <v>400000</v>
      </c>
      <c r="I229" s="81">
        <f t="shared" si="57"/>
        <v>0</v>
      </c>
      <c r="J229" s="81">
        <f t="shared" si="57"/>
        <v>820300</v>
      </c>
      <c r="K229" s="81">
        <f t="shared" si="57"/>
        <v>680300</v>
      </c>
      <c r="L229" s="81">
        <f t="shared" si="57"/>
        <v>0</v>
      </c>
      <c r="M229" s="81">
        <f t="shared" si="57"/>
        <v>24995800</v>
      </c>
      <c r="N229" s="219"/>
    </row>
    <row r="230" spans="1:14" ht="12.75">
      <c r="A230" s="82"/>
      <c r="B230" s="83"/>
      <c r="C230" s="266">
        <f>'Додаток 2'!C58</f>
        <v>23574500</v>
      </c>
      <c r="D230" s="266">
        <f>'Додаток 2'!D58</f>
        <v>15839200</v>
      </c>
      <c r="E230" s="266">
        <f>'Додаток 2'!E58</f>
        <v>1362500</v>
      </c>
      <c r="F230" s="266">
        <f>'Додаток 2'!F58</f>
        <v>1421300</v>
      </c>
      <c r="G230" s="266">
        <f>'Додаток 2'!G58</f>
        <v>601000</v>
      </c>
      <c r="H230" s="266">
        <f>'Додаток 2'!H58</f>
        <v>400000</v>
      </c>
      <c r="I230" s="266">
        <f>'Додаток 2'!I58</f>
        <v>0</v>
      </c>
      <c r="J230" s="266">
        <f>'Додаток 2'!J58</f>
        <v>820300</v>
      </c>
      <c r="K230" s="266">
        <f>'Додаток 2'!K58</f>
        <v>680300</v>
      </c>
      <c r="L230" s="266">
        <f>'Додаток 2'!L58</f>
        <v>0</v>
      </c>
      <c r="M230" s="266">
        <f>'Додаток 2'!M58</f>
        <v>24995800</v>
      </c>
      <c r="N230" s="219"/>
    </row>
    <row r="231" spans="3:14" ht="12.75">
      <c r="C231" s="30">
        <f>C229-C230</f>
        <v>0</v>
      </c>
      <c r="D231" s="30">
        <f aca="true" t="shared" si="58" ref="D231:M231">D229-D230</f>
        <v>0</v>
      </c>
      <c r="E231" s="30">
        <f t="shared" si="58"/>
        <v>0</v>
      </c>
      <c r="F231" s="30">
        <f t="shared" si="58"/>
        <v>0</v>
      </c>
      <c r="G231" s="30">
        <f t="shared" si="58"/>
        <v>0</v>
      </c>
      <c r="H231" s="30">
        <f t="shared" si="58"/>
        <v>0</v>
      </c>
      <c r="I231" s="30">
        <f t="shared" si="58"/>
        <v>0</v>
      </c>
      <c r="J231" s="30">
        <f t="shared" si="58"/>
        <v>0</v>
      </c>
      <c r="K231" s="30">
        <f t="shared" si="58"/>
        <v>0</v>
      </c>
      <c r="L231" s="30">
        <f t="shared" si="58"/>
        <v>0</v>
      </c>
      <c r="M231" s="30">
        <f t="shared" si="58"/>
        <v>0</v>
      </c>
      <c r="N231" s="219"/>
    </row>
    <row r="232" spans="1:14" ht="12.75">
      <c r="A232" s="75"/>
      <c r="B232" s="76" t="s">
        <v>57</v>
      </c>
      <c r="C232" s="87">
        <f>C59</f>
        <v>5881100</v>
      </c>
      <c r="D232" s="87">
        <f aca="true" t="shared" si="59" ref="D232:J232">D59+D125</f>
        <v>3108700</v>
      </c>
      <c r="E232" s="87">
        <f t="shared" si="59"/>
        <v>450900</v>
      </c>
      <c r="F232" s="87">
        <f t="shared" si="59"/>
        <v>186487.72</v>
      </c>
      <c r="G232" s="87">
        <f t="shared" si="59"/>
        <v>0</v>
      </c>
      <c r="H232" s="87">
        <f t="shared" si="59"/>
        <v>0</v>
      </c>
      <c r="I232" s="87">
        <f t="shared" si="59"/>
        <v>0</v>
      </c>
      <c r="J232" s="87">
        <f t="shared" si="59"/>
        <v>186487.72</v>
      </c>
      <c r="K232" s="87">
        <f>K59+K125</f>
        <v>186487.72</v>
      </c>
      <c r="L232" s="87">
        <f>L59+L125</f>
        <v>0</v>
      </c>
      <c r="M232" s="87">
        <f>M59+M125</f>
        <v>6067587.72</v>
      </c>
      <c r="N232" s="219"/>
    </row>
    <row r="233" spans="1:14" ht="12.75">
      <c r="A233" s="82"/>
      <c r="B233" s="83"/>
      <c r="C233" s="266">
        <f>'Додаток 2'!C69</f>
        <v>5881100</v>
      </c>
      <c r="D233" s="266">
        <f>'Додаток 2'!D69</f>
        <v>3108700</v>
      </c>
      <c r="E233" s="266">
        <f>'Додаток 2'!E69</f>
        <v>450900</v>
      </c>
      <c r="F233" s="266">
        <f>'Додаток 2'!F69</f>
        <v>186487.72</v>
      </c>
      <c r="G233" s="266">
        <f>'Додаток 2'!G69</f>
        <v>0</v>
      </c>
      <c r="H233" s="266">
        <f>'Додаток 2'!H69</f>
        <v>0</v>
      </c>
      <c r="I233" s="266">
        <f>'Додаток 2'!I69</f>
        <v>0</v>
      </c>
      <c r="J233" s="266">
        <f>'Додаток 2'!J69</f>
        <v>186487.72</v>
      </c>
      <c r="K233" s="266">
        <f>'Додаток 2'!K69</f>
        <v>186487.72</v>
      </c>
      <c r="L233" s="266">
        <f>'Додаток 2'!L69</f>
        <v>0</v>
      </c>
      <c r="M233" s="266">
        <f>'Додаток 2'!M69</f>
        <v>6067587.72</v>
      </c>
      <c r="N233" s="219"/>
    </row>
    <row r="234" spans="3:14" ht="12.75">
      <c r="C234" s="88">
        <f>C232-C233</f>
        <v>0</v>
      </c>
      <c r="D234" s="88">
        <f aca="true" t="shared" si="60" ref="D234:M234">D232-D233</f>
        <v>0</v>
      </c>
      <c r="E234" s="88">
        <f t="shared" si="60"/>
        <v>0</v>
      </c>
      <c r="F234" s="88">
        <f t="shared" si="60"/>
        <v>0</v>
      </c>
      <c r="G234" s="88">
        <f t="shared" si="60"/>
        <v>0</v>
      </c>
      <c r="H234" s="88">
        <f t="shared" si="60"/>
        <v>0</v>
      </c>
      <c r="I234" s="88">
        <f t="shared" si="60"/>
        <v>0</v>
      </c>
      <c r="J234" s="88">
        <f t="shared" si="60"/>
        <v>0</v>
      </c>
      <c r="K234" s="88">
        <f t="shared" si="60"/>
        <v>0</v>
      </c>
      <c r="L234" s="88">
        <f t="shared" si="60"/>
        <v>0</v>
      </c>
      <c r="M234" s="88">
        <f t="shared" si="60"/>
        <v>0</v>
      </c>
      <c r="N234" s="219"/>
    </row>
    <row r="235" spans="1:15" ht="12.75">
      <c r="A235" s="75"/>
      <c r="B235" s="76" t="s">
        <v>110</v>
      </c>
      <c r="C235" s="81">
        <f>C19</f>
        <v>637000</v>
      </c>
      <c r="D235" s="81">
        <f aca="true" t="shared" si="61" ref="D235:M235">D19</f>
        <v>21600</v>
      </c>
      <c r="E235" s="81">
        <f t="shared" si="61"/>
        <v>0</v>
      </c>
      <c r="F235" s="81">
        <f t="shared" si="61"/>
        <v>9000</v>
      </c>
      <c r="G235" s="81">
        <f t="shared" si="61"/>
        <v>0</v>
      </c>
      <c r="H235" s="81">
        <f t="shared" si="61"/>
        <v>0</v>
      </c>
      <c r="I235" s="81">
        <f t="shared" si="61"/>
        <v>0</v>
      </c>
      <c r="J235" s="81">
        <f t="shared" si="61"/>
        <v>9000</v>
      </c>
      <c r="K235" s="81">
        <f t="shared" si="61"/>
        <v>9000</v>
      </c>
      <c r="L235" s="81">
        <f t="shared" si="61"/>
        <v>0</v>
      </c>
      <c r="M235" s="81">
        <f t="shared" si="61"/>
        <v>646000</v>
      </c>
      <c r="N235" s="219"/>
      <c r="O235" s="60"/>
    </row>
    <row r="236" spans="1:14" ht="12.75">
      <c r="A236" s="82"/>
      <c r="B236" s="83"/>
      <c r="C236" s="266">
        <f>'Додаток 2'!C65</f>
        <v>637000</v>
      </c>
      <c r="D236" s="266">
        <f>'Додаток 2'!D65</f>
        <v>21600</v>
      </c>
      <c r="E236" s="266">
        <f>'Додаток 2'!E65</f>
        <v>0</v>
      </c>
      <c r="F236" s="266">
        <f>'Додаток 2'!F65</f>
        <v>9000</v>
      </c>
      <c r="G236" s="266">
        <f>'Додаток 2'!G65</f>
        <v>0</v>
      </c>
      <c r="H236" s="266">
        <f>'Додаток 2'!H65</f>
        <v>0</v>
      </c>
      <c r="I236" s="266">
        <f>'Додаток 2'!I65</f>
        <v>0</v>
      </c>
      <c r="J236" s="266">
        <f>'Додаток 2'!J65</f>
        <v>9000</v>
      </c>
      <c r="K236" s="266">
        <f>'Додаток 2'!K65</f>
        <v>9000</v>
      </c>
      <c r="L236" s="266">
        <f>'Додаток 2'!L65</f>
        <v>0</v>
      </c>
      <c r="M236" s="266">
        <f>'Додаток 2'!M65</f>
        <v>646000</v>
      </c>
      <c r="N236" s="219"/>
    </row>
    <row r="237" spans="3:14" ht="12.75">
      <c r="C237" s="88">
        <f>C235-C236</f>
        <v>0</v>
      </c>
      <c r="D237" s="88">
        <f aca="true" t="shared" si="62" ref="D237:M237">D235-D236</f>
        <v>0</v>
      </c>
      <c r="E237" s="88">
        <f t="shared" si="62"/>
        <v>0</v>
      </c>
      <c r="F237" s="88">
        <f t="shared" si="62"/>
        <v>0</v>
      </c>
      <c r="G237" s="88">
        <f t="shared" si="62"/>
        <v>0</v>
      </c>
      <c r="H237" s="88">
        <f t="shared" si="62"/>
        <v>0</v>
      </c>
      <c r="I237" s="88">
        <f t="shared" si="62"/>
        <v>0</v>
      </c>
      <c r="J237" s="88">
        <f t="shared" si="62"/>
        <v>0</v>
      </c>
      <c r="K237" s="88">
        <f t="shared" si="62"/>
        <v>0</v>
      </c>
      <c r="L237" s="88">
        <f t="shared" si="62"/>
        <v>0</v>
      </c>
      <c r="M237" s="88">
        <f t="shared" si="62"/>
        <v>0</v>
      </c>
      <c r="N237" s="219"/>
    </row>
    <row r="238" spans="1:14" ht="12.75">
      <c r="A238" s="75"/>
      <c r="B238" s="76" t="s">
        <v>203</v>
      </c>
      <c r="C238" s="81">
        <f>C107+C108</f>
        <v>0</v>
      </c>
      <c r="D238" s="81">
        <f aca="true" t="shared" si="63" ref="D238:M238">D107+D108</f>
        <v>0</v>
      </c>
      <c r="E238" s="81">
        <f t="shared" si="63"/>
        <v>0</v>
      </c>
      <c r="F238" s="81">
        <f t="shared" si="63"/>
        <v>4353300</v>
      </c>
      <c r="G238" s="81">
        <f t="shared" si="63"/>
        <v>0</v>
      </c>
      <c r="H238" s="81">
        <f t="shared" si="63"/>
        <v>0</v>
      </c>
      <c r="I238" s="81">
        <f t="shared" si="63"/>
        <v>0</v>
      </c>
      <c r="J238" s="81">
        <f t="shared" si="63"/>
        <v>4353300</v>
      </c>
      <c r="K238" s="81">
        <f t="shared" si="63"/>
        <v>4353300</v>
      </c>
      <c r="L238" s="81">
        <f t="shared" si="63"/>
        <v>0</v>
      </c>
      <c r="M238" s="81">
        <f t="shared" si="63"/>
        <v>4353300</v>
      </c>
      <c r="N238" s="219"/>
    </row>
    <row r="239" spans="1:14" ht="12.75">
      <c r="A239" s="82"/>
      <c r="B239" s="83"/>
      <c r="C239" s="89">
        <f>'Додаток 2'!C72</f>
        <v>0</v>
      </c>
      <c r="D239" s="89">
        <f>'Додаток 2'!D72</f>
        <v>0</v>
      </c>
      <c r="E239" s="89">
        <f>'Додаток 2'!E72</f>
        <v>0</v>
      </c>
      <c r="F239" s="89">
        <f>'Додаток 2'!F72</f>
        <v>4353300</v>
      </c>
      <c r="G239" s="89">
        <f>'Додаток 2'!G72</f>
        <v>0</v>
      </c>
      <c r="H239" s="89">
        <f>'Додаток 2'!H72</f>
        <v>0</v>
      </c>
      <c r="I239" s="89">
        <f>'Додаток 2'!I72</f>
        <v>0</v>
      </c>
      <c r="J239" s="89">
        <f>'Додаток 2'!J72</f>
        <v>4353300</v>
      </c>
      <c r="K239" s="89">
        <f>'Додаток 2'!K72</f>
        <v>4353300</v>
      </c>
      <c r="L239" s="89">
        <f>'Додаток 2'!L72</f>
        <v>0</v>
      </c>
      <c r="M239" s="89">
        <f>'Додаток 2'!M72</f>
        <v>4353300</v>
      </c>
      <c r="N239" s="219"/>
    </row>
    <row r="240" spans="3:14" ht="12.75">
      <c r="C240" s="30">
        <f>C238-C239</f>
        <v>0</v>
      </c>
      <c r="D240" s="30">
        <f aca="true" t="shared" si="64" ref="D240:M240">D238-D239</f>
        <v>0</v>
      </c>
      <c r="E240" s="30">
        <f t="shared" si="64"/>
        <v>0</v>
      </c>
      <c r="F240" s="30">
        <f t="shared" si="64"/>
        <v>0</v>
      </c>
      <c r="G240" s="30">
        <f t="shared" si="64"/>
        <v>0</v>
      </c>
      <c r="H240" s="30">
        <f t="shared" si="64"/>
        <v>0</v>
      </c>
      <c r="I240" s="30">
        <f t="shared" si="64"/>
        <v>0</v>
      </c>
      <c r="J240" s="30">
        <f t="shared" si="64"/>
        <v>0</v>
      </c>
      <c r="K240" s="30">
        <f t="shared" si="64"/>
        <v>0</v>
      </c>
      <c r="L240" s="30">
        <f t="shared" si="64"/>
        <v>0</v>
      </c>
      <c r="M240" s="30">
        <f t="shared" si="64"/>
        <v>0</v>
      </c>
      <c r="N240" s="219"/>
    </row>
    <row r="241" spans="1:14" ht="12.75">
      <c r="A241" s="75"/>
      <c r="B241" s="76" t="s">
        <v>115</v>
      </c>
      <c r="C241" s="81">
        <f>C98+C130+C145+C147+C148</f>
        <v>20067800</v>
      </c>
      <c r="D241" s="81">
        <f aca="true" t="shared" si="65" ref="D241:M241">D98+D130+D145+D147+D148</f>
        <v>0</v>
      </c>
      <c r="E241" s="81">
        <f t="shared" si="65"/>
        <v>0</v>
      </c>
      <c r="F241" s="81">
        <f t="shared" si="65"/>
        <v>12347516.45</v>
      </c>
      <c r="G241" s="81">
        <f t="shared" si="65"/>
        <v>3093200</v>
      </c>
      <c r="H241" s="81">
        <f t="shared" si="65"/>
        <v>0</v>
      </c>
      <c r="I241" s="81">
        <f t="shared" si="65"/>
        <v>0</v>
      </c>
      <c r="J241" s="81">
        <f t="shared" si="65"/>
        <v>9254316.45</v>
      </c>
      <c r="K241" s="81">
        <f t="shared" si="65"/>
        <v>2389316.45</v>
      </c>
      <c r="L241" s="81">
        <f t="shared" si="65"/>
        <v>0</v>
      </c>
      <c r="M241" s="81">
        <f t="shared" si="65"/>
        <v>32415316.45</v>
      </c>
      <c r="N241" s="219"/>
    </row>
    <row r="242" spans="1:14" ht="12.75">
      <c r="A242" s="82"/>
      <c r="B242" s="83"/>
      <c r="C242" s="89">
        <f>'Додаток 2'!C77</f>
        <v>20067800</v>
      </c>
      <c r="D242" s="89">
        <f>'Додаток 2'!D77</f>
        <v>0</v>
      </c>
      <c r="E242" s="89">
        <f>'Додаток 2'!E77</f>
        <v>0</v>
      </c>
      <c r="F242" s="89">
        <f>'Додаток 2'!F77</f>
        <v>12347516.45</v>
      </c>
      <c r="G242" s="89">
        <f>'Додаток 2'!G77</f>
        <v>3093200</v>
      </c>
      <c r="H242" s="89">
        <f>'Додаток 2'!H77</f>
        <v>0</v>
      </c>
      <c r="I242" s="89">
        <f>'Додаток 2'!I77</f>
        <v>0</v>
      </c>
      <c r="J242" s="89">
        <f>'Додаток 2'!J77</f>
        <v>9254316.45</v>
      </c>
      <c r="K242" s="89">
        <f>'Додаток 2'!K77</f>
        <v>2389316.45</v>
      </c>
      <c r="L242" s="89">
        <f>'Додаток 2'!L77</f>
        <v>0</v>
      </c>
      <c r="M242" s="89">
        <f>'Додаток 2'!M77</f>
        <v>32415316.45</v>
      </c>
      <c r="N242" s="219"/>
    </row>
    <row r="243" spans="1:14" ht="12.75">
      <c r="A243" s="54"/>
      <c r="B243" s="86"/>
      <c r="C243" s="60">
        <f>C241-C242</f>
        <v>0</v>
      </c>
      <c r="D243" s="60">
        <f aca="true" t="shared" si="66" ref="D243:M243">D241-D242</f>
        <v>0</v>
      </c>
      <c r="E243" s="60">
        <f t="shared" si="66"/>
        <v>0</v>
      </c>
      <c r="F243" s="60">
        <f t="shared" si="66"/>
        <v>0</v>
      </c>
      <c r="G243" s="60">
        <f t="shared" si="66"/>
        <v>0</v>
      </c>
      <c r="H243" s="60">
        <f t="shared" si="66"/>
        <v>0</v>
      </c>
      <c r="I243" s="60">
        <f t="shared" si="66"/>
        <v>0</v>
      </c>
      <c r="J243" s="60">
        <f t="shared" si="66"/>
        <v>0</v>
      </c>
      <c r="K243" s="60">
        <f t="shared" si="66"/>
        <v>0</v>
      </c>
      <c r="L243" s="60">
        <f t="shared" si="66"/>
        <v>0</v>
      </c>
      <c r="M243" s="60">
        <f t="shared" si="66"/>
        <v>0</v>
      </c>
      <c r="N243" s="219"/>
    </row>
    <row r="244" spans="1:14" ht="12.75">
      <c r="A244" s="75"/>
      <c r="B244" s="76" t="s">
        <v>167</v>
      </c>
      <c r="C244" s="81">
        <f>C155+C100</f>
        <v>234000</v>
      </c>
      <c r="D244" s="81">
        <f aca="true" t="shared" si="67" ref="D244:M244">D155+D100</f>
        <v>0</v>
      </c>
      <c r="E244" s="81">
        <f t="shared" si="67"/>
        <v>0</v>
      </c>
      <c r="F244" s="81">
        <f t="shared" si="67"/>
        <v>380000</v>
      </c>
      <c r="G244" s="81">
        <f t="shared" si="67"/>
        <v>0</v>
      </c>
      <c r="H244" s="81">
        <f t="shared" si="67"/>
        <v>0</v>
      </c>
      <c r="I244" s="81">
        <f t="shared" si="67"/>
        <v>0</v>
      </c>
      <c r="J244" s="81">
        <f t="shared" si="67"/>
        <v>380000</v>
      </c>
      <c r="K244" s="81">
        <f t="shared" si="67"/>
        <v>380000</v>
      </c>
      <c r="L244" s="81">
        <f t="shared" si="67"/>
        <v>0</v>
      </c>
      <c r="M244" s="81">
        <f t="shared" si="67"/>
        <v>614000</v>
      </c>
      <c r="N244" s="219"/>
    </row>
    <row r="245" spans="1:14" ht="12.75">
      <c r="A245" s="82"/>
      <c r="B245" s="83"/>
      <c r="C245" s="89">
        <f>'Додаток 2'!C84</f>
        <v>234000</v>
      </c>
      <c r="D245" s="89">
        <f>'Додаток 2'!D84</f>
        <v>0</v>
      </c>
      <c r="E245" s="89">
        <f>'Додаток 2'!E84</f>
        <v>0</v>
      </c>
      <c r="F245" s="89">
        <f>'Додаток 2'!F84</f>
        <v>380000</v>
      </c>
      <c r="G245" s="89">
        <f>'Додаток 2'!G84</f>
        <v>0</v>
      </c>
      <c r="H245" s="89">
        <f>'Додаток 2'!H84</f>
        <v>0</v>
      </c>
      <c r="I245" s="89">
        <f>'Додаток 2'!I84</f>
        <v>0</v>
      </c>
      <c r="J245" s="89">
        <f>'Додаток 2'!J84</f>
        <v>380000</v>
      </c>
      <c r="K245" s="89">
        <f>'Додаток 2'!K84</f>
        <v>380000</v>
      </c>
      <c r="L245" s="89">
        <f>'Додаток 2'!L84</f>
        <v>0</v>
      </c>
      <c r="M245" s="89">
        <f>'Додаток 2'!M84</f>
        <v>614000</v>
      </c>
      <c r="N245" s="219"/>
    </row>
    <row r="246" spans="3:14" ht="12.75">
      <c r="C246" s="30">
        <f>C244-C245</f>
        <v>0</v>
      </c>
      <c r="D246" s="30">
        <f aca="true" t="shared" si="68" ref="D246:M246">D244-D245</f>
        <v>0</v>
      </c>
      <c r="E246" s="30">
        <f t="shared" si="68"/>
        <v>0</v>
      </c>
      <c r="F246" s="30">
        <f t="shared" si="68"/>
        <v>0</v>
      </c>
      <c r="G246" s="30">
        <f t="shared" si="68"/>
        <v>0</v>
      </c>
      <c r="H246" s="30">
        <f t="shared" si="68"/>
        <v>0</v>
      </c>
      <c r="I246" s="30">
        <f t="shared" si="68"/>
        <v>0</v>
      </c>
      <c r="J246" s="30">
        <f t="shared" si="68"/>
        <v>0</v>
      </c>
      <c r="K246" s="30">
        <f t="shared" si="68"/>
        <v>0</v>
      </c>
      <c r="L246" s="30">
        <f t="shared" si="68"/>
        <v>0</v>
      </c>
      <c r="M246" s="30">
        <f t="shared" si="68"/>
        <v>0</v>
      </c>
      <c r="N246" s="219"/>
    </row>
    <row r="247" spans="1:14" ht="12.75">
      <c r="A247" s="75"/>
      <c r="B247" s="76" t="s">
        <v>116</v>
      </c>
      <c r="C247" s="81">
        <f>C151</f>
        <v>251400</v>
      </c>
      <c r="D247" s="81">
        <f aca="true" t="shared" si="69" ref="D247:M247">D151</f>
        <v>0</v>
      </c>
      <c r="E247" s="81">
        <f t="shared" si="69"/>
        <v>0</v>
      </c>
      <c r="F247" s="81">
        <f t="shared" si="69"/>
        <v>0</v>
      </c>
      <c r="G247" s="81">
        <f t="shared" si="69"/>
        <v>0</v>
      </c>
      <c r="H247" s="81">
        <f t="shared" si="69"/>
        <v>0</v>
      </c>
      <c r="I247" s="81">
        <f t="shared" si="69"/>
        <v>0</v>
      </c>
      <c r="J247" s="81">
        <f t="shared" si="69"/>
        <v>0</v>
      </c>
      <c r="K247" s="81">
        <f t="shared" si="69"/>
        <v>0</v>
      </c>
      <c r="L247" s="81">
        <f t="shared" si="69"/>
        <v>0</v>
      </c>
      <c r="M247" s="81">
        <f t="shared" si="69"/>
        <v>251400</v>
      </c>
      <c r="N247" s="219"/>
    </row>
    <row r="248" spans="1:14" ht="12.75">
      <c r="A248" s="82"/>
      <c r="B248" s="83"/>
      <c r="C248" s="89">
        <f>'Додаток 2'!C87</f>
        <v>251400</v>
      </c>
      <c r="D248" s="89">
        <f>'Додаток 2'!D87</f>
        <v>0</v>
      </c>
      <c r="E248" s="89">
        <f>'Додаток 2'!E87</f>
        <v>0</v>
      </c>
      <c r="F248" s="89">
        <f>'Додаток 2'!F87</f>
        <v>0</v>
      </c>
      <c r="G248" s="89">
        <f>'Додаток 2'!G87</f>
        <v>0</v>
      </c>
      <c r="H248" s="89">
        <f>'Додаток 2'!H87</f>
        <v>0</v>
      </c>
      <c r="I248" s="89">
        <f>'Додаток 2'!I87</f>
        <v>0</v>
      </c>
      <c r="J248" s="89">
        <f>'Додаток 2'!J87</f>
        <v>0</v>
      </c>
      <c r="K248" s="89">
        <f>'Додаток 2'!K87</f>
        <v>0</v>
      </c>
      <c r="L248" s="89">
        <f>'Додаток 2'!L87</f>
        <v>0</v>
      </c>
      <c r="M248" s="89">
        <f>'Додаток 2'!M87</f>
        <v>251400</v>
      </c>
      <c r="N248" s="219"/>
    </row>
    <row r="249" spans="3:14" ht="12.75">
      <c r="C249" s="30">
        <f>C247-C248</f>
        <v>0</v>
      </c>
      <c r="D249" s="30">
        <f aca="true" t="shared" si="70" ref="D249:M249">D247-D248</f>
        <v>0</v>
      </c>
      <c r="E249" s="30">
        <f t="shared" si="70"/>
        <v>0</v>
      </c>
      <c r="F249" s="30">
        <f t="shared" si="70"/>
        <v>0</v>
      </c>
      <c r="G249" s="30">
        <f t="shared" si="70"/>
        <v>0</v>
      </c>
      <c r="H249" s="30">
        <f t="shared" si="70"/>
        <v>0</v>
      </c>
      <c r="I249" s="30">
        <f t="shared" si="70"/>
        <v>0</v>
      </c>
      <c r="J249" s="30">
        <f t="shared" si="70"/>
        <v>0</v>
      </c>
      <c r="K249" s="30">
        <f t="shared" si="70"/>
        <v>0</v>
      </c>
      <c r="L249" s="30">
        <f t="shared" si="70"/>
        <v>0</v>
      </c>
      <c r="M249" s="30">
        <f t="shared" si="70"/>
        <v>0</v>
      </c>
      <c r="N249" s="219"/>
    </row>
    <row r="250" spans="1:14" ht="12.75">
      <c r="A250" s="75"/>
      <c r="B250" s="76" t="s">
        <v>85</v>
      </c>
      <c r="C250" s="81">
        <f>C161</f>
        <v>337800</v>
      </c>
      <c r="D250" s="81">
        <f aca="true" t="shared" si="71" ref="D250:M250">D161</f>
        <v>0</v>
      </c>
      <c r="E250" s="81">
        <f t="shared" si="71"/>
        <v>0</v>
      </c>
      <c r="F250" s="81">
        <f t="shared" si="71"/>
        <v>0</v>
      </c>
      <c r="G250" s="81">
        <f t="shared" si="71"/>
        <v>0</v>
      </c>
      <c r="H250" s="81">
        <f t="shared" si="71"/>
        <v>0</v>
      </c>
      <c r="I250" s="81">
        <f t="shared" si="71"/>
        <v>0</v>
      </c>
      <c r="J250" s="81">
        <f t="shared" si="71"/>
        <v>0</v>
      </c>
      <c r="K250" s="81">
        <f t="shared" si="71"/>
        <v>0</v>
      </c>
      <c r="L250" s="81">
        <f t="shared" si="71"/>
        <v>0</v>
      </c>
      <c r="M250" s="81">
        <f t="shared" si="71"/>
        <v>337800</v>
      </c>
      <c r="N250" s="219"/>
    </row>
    <row r="251" spans="1:14" ht="12.75">
      <c r="A251" s="82"/>
      <c r="B251" s="83"/>
      <c r="C251" s="89">
        <f>'Додаток 2'!C92</f>
        <v>337800</v>
      </c>
      <c r="D251" s="89">
        <f>'Додаток 2'!D92</f>
        <v>0</v>
      </c>
      <c r="E251" s="89">
        <f>'Додаток 2'!E92</f>
        <v>0</v>
      </c>
      <c r="F251" s="89">
        <f>'Додаток 2'!F92</f>
        <v>0</v>
      </c>
      <c r="G251" s="89">
        <f>'Додаток 2'!G92</f>
        <v>0</v>
      </c>
      <c r="H251" s="89">
        <f>'Додаток 2'!H92</f>
        <v>0</v>
      </c>
      <c r="I251" s="89">
        <f>'Додаток 2'!I92</f>
        <v>0</v>
      </c>
      <c r="J251" s="89">
        <f>'Додаток 2'!J92</f>
        <v>0</v>
      </c>
      <c r="K251" s="89">
        <f>'Додаток 2'!K92</f>
        <v>0</v>
      </c>
      <c r="L251" s="89">
        <f>'Додаток 2'!L92</f>
        <v>0</v>
      </c>
      <c r="M251" s="89">
        <f>'Додаток 2'!M92</f>
        <v>337800</v>
      </c>
      <c r="N251" s="219"/>
    </row>
    <row r="252" spans="3:14" ht="12.75">
      <c r="C252" s="30">
        <f>C250-C251</f>
        <v>0</v>
      </c>
      <c r="D252" s="30">
        <f aca="true" t="shared" si="72" ref="D252:M252">D250-D251</f>
        <v>0</v>
      </c>
      <c r="E252" s="30">
        <f t="shared" si="72"/>
        <v>0</v>
      </c>
      <c r="F252" s="30">
        <f t="shared" si="72"/>
        <v>0</v>
      </c>
      <c r="G252" s="30">
        <f t="shared" si="72"/>
        <v>0</v>
      </c>
      <c r="H252" s="30">
        <f t="shared" si="72"/>
        <v>0</v>
      </c>
      <c r="I252" s="30">
        <f t="shared" si="72"/>
        <v>0</v>
      </c>
      <c r="J252" s="30">
        <f t="shared" si="72"/>
        <v>0</v>
      </c>
      <c r="K252" s="30">
        <f t="shared" si="72"/>
        <v>0</v>
      </c>
      <c r="L252" s="30">
        <f t="shared" si="72"/>
        <v>0</v>
      </c>
      <c r="M252" s="30">
        <f t="shared" si="72"/>
        <v>0</v>
      </c>
      <c r="N252" s="219"/>
    </row>
    <row r="253" spans="1:14" ht="12.75">
      <c r="A253" s="75"/>
      <c r="B253" s="76" t="s">
        <v>117</v>
      </c>
      <c r="C253" s="81">
        <f>C140</f>
        <v>0</v>
      </c>
      <c r="D253" s="81">
        <f aca="true" t="shared" si="73" ref="D253:M253">D140</f>
        <v>0</v>
      </c>
      <c r="E253" s="81">
        <f t="shared" si="73"/>
        <v>0</v>
      </c>
      <c r="F253" s="81">
        <f t="shared" si="73"/>
        <v>1500000</v>
      </c>
      <c r="G253" s="81">
        <f t="shared" si="73"/>
        <v>1500000</v>
      </c>
      <c r="H253" s="81">
        <f t="shared" si="73"/>
        <v>0</v>
      </c>
      <c r="I253" s="81">
        <f t="shared" si="73"/>
        <v>0</v>
      </c>
      <c r="J253" s="81">
        <f t="shared" si="73"/>
        <v>0</v>
      </c>
      <c r="K253" s="81">
        <f t="shared" si="73"/>
        <v>0</v>
      </c>
      <c r="L253" s="81">
        <f t="shared" si="73"/>
        <v>0</v>
      </c>
      <c r="M253" s="81">
        <f t="shared" si="73"/>
        <v>1500000</v>
      </c>
      <c r="N253" s="219"/>
    </row>
    <row r="254" spans="1:14" ht="12.75">
      <c r="A254" s="82"/>
      <c r="B254" s="83"/>
      <c r="C254" s="266">
        <f>'Додаток 2'!C89</f>
        <v>0</v>
      </c>
      <c r="D254" s="266">
        <f>'Додаток 2'!D89</f>
        <v>0</v>
      </c>
      <c r="E254" s="266">
        <f>'Додаток 2'!E89</f>
        <v>0</v>
      </c>
      <c r="F254" s="266">
        <f>'Додаток 2'!F89</f>
        <v>1500000</v>
      </c>
      <c r="G254" s="266">
        <f>'Додаток 2'!G89</f>
        <v>1500000</v>
      </c>
      <c r="H254" s="266">
        <f>'Додаток 2'!H89</f>
        <v>0</v>
      </c>
      <c r="I254" s="266">
        <f>'Додаток 2'!I89</f>
        <v>0</v>
      </c>
      <c r="J254" s="266">
        <f>'Додаток 2'!J89</f>
        <v>0</v>
      </c>
      <c r="K254" s="266">
        <f>'Додаток 2'!K89</f>
        <v>0</v>
      </c>
      <c r="L254" s="266">
        <f>'Додаток 2'!L89</f>
        <v>0</v>
      </c>
      <c r="M254" s="266">
        <f>'Додаток 2'!M89</f>
        <v>1500000</v>
      </c>
      <c r="N254" s="219"/>
    </row>
    <row r="255" spans="3:14" ht="12.75">
      <c r="C255" s="30">
        <f>C253-C254</f>
        <v>0</v>
      </c>
      <c r="D255" s="30">
        <f aca="true" t="shared" si="74" ref="D255:M255">D253-D254</f>
        <v>0</v>
      </c>
      <c r="E255" s="30">
        <f t="shared" si="74"/>
        <v>0</v>
      </c>
      <c r="F255" s="30">
        <f t="shared" si="74"/>
        <v>0</v>
      </c>
      <c r="G255" s="30">
        <f t="shared" si="74"/>
        <v>0</v>
      </c>
      <c r="H255" s="30">
        <f t="shared" si="74"/>
        <v>0</v>
      </c>
      <c r="I255" s="30">
        <f t="shared" si="74"/>
        <v>0</v>
      </c>
      <c r="J255" s="30">
        <f t="shared" si="74"/>
        <v>0</v>
      </c>
      <c r="K255" s="30">
        <f t="shared" si="74"/>
        <v>0</v>
      </c>
      <c r="L255" s="30">
        <f t="shared" si="74"/>
        <v>0</v>
      </c>
      <c r="M255" s="30">
        <f t="shared" si="74"/>
        <v>0</v>
      </c>
      <c r="N255" s="219"/>
    </row>
    <row r="256" spans="1:14" ht="12.75">
      <c r="A256" s="75"/>
      <c r="B256" s="76" t="s">
        <v>118</v>
      </c>
      <c r="C256" s="81">
        <f>C92+C127</f>
        <v>20885300</v>
      </c>
      <c r="D256" s="81">
        <f aca="true" t="shared" si="75" ref="D256:M256">D92+D127</f>
        <v>0</v>
      </c>
      <c r="E256" s="81">
        <f t="shared" si="75"/>
        <v>10726000</v>
      </c>
      <c r="F256" s="81">
        <f t="shared" si="75"/>
        <v>9550384.879999999</v>
      </c>
      <c r="G256" s="81">
        <f t="shared" si="75"/>
        <v>0</v>
      </c>
      <c r="H256" s="81">
        <f t="shared" si="75"/>
        <v>0</v>
      </c>
      <c r="I256" s="81">
        <f t="shared" si="75"/>
        <v>0</v>
      </c>
      <c r="J256" s="81">
        <f t="shared" si="75"/>
        <v>9550384.879999999</v>
      </c>
      <c r="K256" s="81">
        <f t="shared" si="75"/>
        <v>9550384.879999999</v>
      </c>
      <c r="L256" s="81">
        <f t="shared" si="75"/>
        <v>0</v>
      </c>
      <c r="M256" s="81">
        <f t="shared" si="75"/>
        <v>30435684.88</v>
      </c>
      <c r="N256" s="219"/>
    </row>
    <row r="257" spans="1:14" ht="12.75">
      <c r="A257" s="82"/>
      <c r="B257" s="83"/>
      <c r="C257" s="266">
        <f>'Додаток 2'!C52</f>
        <v>20885300</v>
      </c>
      <c r="D257" s="266">
        <f>'Додаток 2'!D52</f>
        <v>0</v>
      </c>
      <c r="E257" s="266">
        <f>'Додаток 2'!E52</f>
        <v>10726000</v>
      </c>
      <c r="F257" s="266">
        <f>'Додаток 2'!F52</f>
        <v>9550384.879999999</v>
      </c>
      <c r="G257" s="266">
        <f>'Додаток 2'!G52</f>
        <v>0</v>
      </c>
      <c r="H257" s="266">
        <f>'Додаток 2'!H52</f>
        <v>0</v>
      </c>
      <c r="I257" s="266">
        <f>'Додаток 2'!I52</f>
        <v>0</v>
      </c>
      <c r="J257" s="266">
        <f>'Додаток 2'!J52</f>
        <v>9550384.879999999</v>
      </c>
      <c r="K257" s="266">
        <f>'Додаток 2'!K52</f>
        <v>9550384.879999999</v>
      </c>
      <c r="L257" s="266">
        <f>'Додаток 2'!L52</f>
        <v>0</v>
      </c>
      <c r="M257" s="266">
        <f>'Додаток 2'!M52</f>
        <v>30435684.88</v>
      </c>
      <c r="N257" s="219"/>
    </row>
    <row r="258" spans="3:14" ht="12.75">
      <c r="C258" s="30">
        <f>C256-C257</f>
        <v>0</v>
      </c>
      <c r="D258" s="30">
        <f aca="true" t="shared" si="76" ref="D258:M258">D256-D257</f>
        <v>0</v>
      </c>
      <c r="E258" s="30">
        <f t="shared" si="76"/>
        <v>0</v>
      </c>
      <c r="F258" s="30">
        <f t="shared" si="76"/>
        <v>0</v>
      </c>
      <c r="G258" s="30">
        <f t="shared" si="76"/>
        <v>0</v>
      </c>
      <c r="H258" s="30">
        <f t="shared" si="76"/>
        <v>0</v>
      </c>
      <c r="I258" s="30">
        <f t="shared" si="76"/>
        <v>0</v>
      </c>
      <c r="J258" s="30">
        <f t="shared" si="76"/>
        <v>0</v>
      </c>
      <c r="K258" s="30">
        <f t="shared" si="76"/>
        <v>0</v>
      </c>
      <c r="L258" s="30">
        <f t="shared" si="76"/>
        <v>0</v>
      </c>
      <c r="M258" s="30">
        <f t="shared" si="76"/>
        <v>0</v>
      </c>
      <c r="N258" s="219"/>
    </row>
    <row r="259" spans="1:14" ht="12.75">
      <c r="A259" s="75"/>
      <c r="B259" s="76" t="s">
        <v>86</v>
      </c>
      <c r="C259" s="77">
        <f aca="true" t="shared" si="77" ref="C259:M259">C23+C74+C87+C101+C104+C132+C141+C156+C159</f>
        <v>857316</v>
      </c>
      <c r="D259" s="77">
        <f t="shared" si="77"/>
        <v>295700</v>
      </c>
      <c r="E259" s="77">
        <f t="shared" si="77"/>
        <v>0</v>
      </c>
      <c r="F259" s="77">
        <f t="shared" si="77"/>
        <v>2430015.95</v>
      </c>
      <c r="G259" s="77">
        <f t="shared" si="77"/>
        <v>566000</v>
      </c>
      <c r="H259" s="77">
        <f t="shared" si="77"/>
        <v>322600</v>
      </c>
      <c r="I259" s="77">
        <f t="shared" si="77"/>
        <v>0</v>
      </c>
      <c r="J259" s="77">
        <f t="shared" si="77"/>
        <v>1864015.95</v>
      </c>
      <c r="K259" s="77">
        <f>K23+K74+K87+K101+K104+K132+K141+K156+K159</f>
        <v>1834015.95</v>
      </c>
      <c r="L259" s="77">
        <f t="shared" si="77"/>
        <v>744800</v>
      </c>
      <c r="M259" s="77">
        <f t="shared" si="77"/>
        <v>3287331.95</v>
      </c>
      <c r="N259" s="219"/>
    </row>
    <row r="260" spans="1:14" ht="12.75">
      <c r="A260" s="82"/>
      <c r="B260" s="83" t="s">
        <v>217</v>
      </c>
      <c r="C260" s="266">
        <f>'Додаток 2'!C93</f>
        <v>857316</v>
      </c>
      <c r="D260" s="266">
        <f>'Додаток 2'!D93</f>
        <v>295700</v>
      </c>
      <c r="E260" s="266">
        <f>'Додаток 2'!E93</f>
        <v>0</v>
      </c>
      <c r="F260" s="266">
        <f>'Додаток 2'!F93</f>
        <v>2430015.95</v>
      </c>
      <c r="G260" s="266">
        <f>'Додаток 2'!G93</f>
        <v>566000</v>
      </c>
      <c r="H260" s="266">
        <f>'Додаток 2'!H93</f>
        <v>322600</v>
      </c>
      <c r="I260" s="266">
        <f>'Додаток 2'!I93</f>
        <v>0</v>
      </c>
      <c r="J260" s="266">
        <f>'Додаток 2'!J93</f>
        <v>1864015.95</v>
      </c>
      <c r="K260" s="266">
        <f>'Додаток 2'!K93</f>
        <v>1834015.95</v>
      </c>
      <c r="L260" s="266">
        <f>'Додаток 2'!L93</f>
        <v>744800</v>
      </c>
      <c r="M260" s="266">
        <f>'Додаток 2'!M93</f>
        <v>3287331.95</v>
      </c>
      <c r="N260" s="219"/>
    </row>
    <row r="261" spans="1:14" ht="12.75">
      <c r="A261" s="54"/>
      <c r="B261" s="86"/>
      <c r="C261" s="80">
        <f>C259-C260</f>
        <v>0</v>
      </c>
      <c r="D261" s="80">
        <f aca="true" t="shared" si="78" ref="D261:M261">D259-D260</f>
        <v>0</v>
      </c>
      <c r="E261" s="80">
        <f t="shared" si="78"/>
        <v>0</v>
      </c>
      <c r="F261" s="80">
        <f t="shared" si="78"/>
        <v>0</v>
      </c>
      <c r="G261" s="80">
        <f t="shared" si="78"/>
        <v>0</v>
      </c>
      <c r="H261" s="80">
        <f t="shared" si="78"/>
        <v>0</v>
      </c>
      <c r="I261" s="80">
        <f t="shared" si="78"/>
        <v>0</v>
      </c>
      <c r="J261" s="80">
        <f t="shared" si="78"/>
        <v>0</v>
      </c>
      <c r="K261" s="80">
        <f t="shared" si="78"/>
        <v>0</v>
      </c>
      <c r="L261" s="80">
        <f t="shared" si="78"/>
        <v>0</v>
      </c>
      <c r="M261" s="80">
        <f t="shared" si="78"/>
        <v>0</v>
      </c>
      <c r="N261" s="219"/>
    </row>
    <row r="262" spans="2:14" ht="12.75">
      <c r="B262" s="40" t="s">
        <v>165</v>
      </c>
      <c r="C262" s="43">
        <f>C164+C174+C183</f>
        <v>5093000</v>
      </c>
      <c r="D262" s="43">
        <f aca="true" t="shared" si="79" ref="D262:M262">D164+D174+D183</f>
        <v>0</v>
      </c>
      <c r="E262" s="43">
        <f t="shared" si="79"/>
        <v>0</v>
      </c>
      <c r="F262" s="43">
        <f t="shared" si="79"/>
        <v>0</v>
      </c>
      <c r="G262" s="43">
        <f t="shared" si="79"/>
        <v>0</v>
      </c>
      <c r="H262" s="43">
        <f t="shared" si="79"/>
        <v>0</v>
      </c>
      <c r="I262" s="43">
        <f t="shared" si="79"/>
        <v>0</v>
      </c>
      <c r="J262" s="43">
        <f t="shared" si="79"/>
        <v>0</v>
      </c>
      <c r="K262" s="43">
        <f t="shared" si="79"/>
        <v>0</v>
      </c>
      <c r="L262" s="43">
        <f t="shared" si="79"/>
        <v>0</v>
      </c>
      <c r="M262" s="43">
        <f t="shared" si="79"/>
        <v>5093000</v>
      </c>
      <c r="N262" s="219"/>
    </row>
    <row r="263" spans="3:14" ht="12.75">
      <c r="C263" s="88">
        <f>'Додаток 2'!C99</f>
        <v>5093000</v>
      </c>
      <c r="D263" s="88">
        <f>'Додаток 2'!D99</f>
        <v>0</v>
      </c>
      <c r="E263" s="88">
        <f>'Додаток 2'!E99</f>
        <v>0</v>
      </c>
      <c r="F263" s="88">
        <f>'Додаток 2'!F99</f>
        <v>0</v>
      </c>
      <c r="G263" s="88">
        <f>'Додаток 2'!G99</f>
        <v>0</v>
      </c>
      <c r="H263" s="88">
        <f>'Додаток 2'!H99</f>
        <v>0</v>
      </c>
      <c r="I263" s="88">
        <f>'Додаток 2'!I99</f>
        <v>0</v>
      </c>
      <c r="J263" s="88">
        <f>'Додаток 2'!J99</f>
        <v>0</v>
      </c>
      <c r="K263" s="88">
        <f>'Додаток 2'!K99</f>
        <v>0</v>
      </c>
      <c r="L263" s="88">
        <f>'Додаток 2'!L99</f>
        <v>0</v>
      </c>
      <c r="M263" s="88">
        <f>'Додаток 2'!M99</f>
        <v>5093000</v>
      </c>
      <c r="N263" s="219"/>
    </row>
    <row r="264" spans="3:14" ht="12.75">
      <c r="C264" s="43">
        <f>C262-C263</f>
        <v>0</v>
      </c>
      <c r="D264" s="43">
        <f aca="true" t="shared" si="80" ref="D264:M264">D262-D263</f>
        <v>0</v>
      </c>
      <c r="E264" s="43">
        <f t="shared" si="80"/>
        <v>0</v>
      </c>
      <c r="F264" s="43">
        <f t="shared" si="80"/>
        <v>0</v>
      </c>
      <c r="G264" s="43">
        <f t="shared" si="80"/>
        <v>0</v>
      </c>
      <c r="H264" s="43">
        <f t="shared" si="80"/>
        <v>0</v>
      </c>
      <c r="I264" s="43">
        <f t="shared" si="80"/>
        <v>0</v>
      </c>
      <c r="J264" s="43">
        <f t="shared" si="80"/>
        <v>0</v>
      </c>
      <c r="K264" s="43">
        <f t="shared" si="80"/>
        <v>0</v>
      </c>
      <c r="L264" s="43">
        <f t="shared" si="80"/>
        <v>0</v>
      </c>
      <c r="M264" s="43">
        <f t="shared" si="80"/>
        <v>0</v>
      </c>
      <c r="N264" s="219"/>
    </row>
    <row r="265" spans="2:14" ht="12.75">
      <c r="B265" s="40" t="s">
        <v>133</v>
      </c>
      <c r="C265" s="30" t="e">
        <f>B90+C91+C99+C146+C147+C148+C165+C166+C167+C168+C169+C170+C175+C176+C177+C178+C179+C184</f>
        <v>#VALUE!</v>
      </c>
      <c r="D265" s="30" t="e">
        <f>C90+D91+D99+D146+D147+D148+D165+D166+D167+D168+D169+D170+D175+D176+D177+D178+D179+D184</f>
        <v>#VALUE!</v>
      </c>
      <c r="E265" s="30">
        <f>D90+E91+E99+E146+E147+E148+E165+E166+E167+E168+E169+E170+E175+E176+E177+E178+E179+E184</f>
        <v>0</v>
      </c>
      <c r="F265" s="30">
        <f aca="true" t="shared" si="81" ref="F265:M265">E90+F91+F99+F146+F147+F148+F165+F166+F167+F168+F169+F170+F175+F176+F177+F178+F179+F184</f>
        <v>9227900</v>
      </c>
      <c r="G265" s="30">
        <f t="shared" si="81"/>
        <v>2847300</v>
      </c>
      <c r="H265" s="30">
        <f t="shared" si="81"/>
        <v>0</v>
      </c>
      <c r="I265" s="30">
        <f t="shared" si="81"/>
        <v>0</v>
      </c>
      <c r="J265" s="30">
        <f t="shared" si="81"/>
        <v>6380600</v>
      </c>
      <c r="K265" s="30">
        <f t="shared" si="81"/>
        <v>330500</v>
      </c>
      <c r="L265" s="30">
        <f t="shared" si="81"/>
        <v>330500</v>
      </c>
      <c r="M265" s="30">
        <f t="shared" si="81"/>
        <v>232413600</v>
      </c>
      <c r="N265" s="219"/>
    </row>
    <row r="266" spans="3:14" ht="15.75">
      <c r="C266" s="43">
        <f>'Додаток 2'!C104+'Додаток 2'!C107+'Додаток 2'!C104+'Додаток 2'!C107+'Додаток 2'!C110+'Додаток 2'!C113+'Додаток 2'!C116+'Додаток 2'!C118+'Додаток 2'!C126</f>
        <v>410113800</v>
      </c>
      <c r="D266" s="43"/>
      <c r="E266" s="43"/>
      <c r="F266" s="43"/>
      <c r="G266" s="43"/>
      <c r="H266" s="43"/>
      <c r="I266" s="43"/>
      <c r="J266" s="43"/>
      <c r="K266" s="43"/>
      <c r="L266" s="43"/>
      <c r="M266" s="141"/>
      <c r="N266" s="219"/>
    </row>
    <row r="267" spans="1:14" ht="12.75">
      <c r="A267" s="75" t="s">
        <v>145</v>
      </c>
      <c r="B267" s="76" t="s">
        <v>142</v>
      </c>
      <c r="C267" s="81">
        <f>C162</f>
        <v>473769700</v>
      </c>
      <c r="D267" s="81">
        <f aca="true" t="shared" si="82" ref="D267:M267">D162</f>
        <v>257170922</v>
      </c>
      <c r="E267" s="81">
        <f t="shared" si="82"/>
        <v>60414717</v>
      </c>
      <c r="F267" s="81">
        <f t="shared" si="82"/>
        <v>72830584.99999999</v>
      </c>
      <c r="G267" s="81">
        <f t="shared" si="82"/>
        <v>36030260</v>
      </c>
      <c r="H267" s="81">
        <f t="shared" si="82"/>
        <v>6410400</v>
      </c>
      <c r="I267" s="81">
        <f t="shared" si="82"/>
        <v>528200</v>
      </c>
      <c r="J267" s="81">
        <f t="shared" si="82"/>
        <v>36800325</v>
      </c>
      <c r="K267" s="81">
        <f t="shared" si="82"/>
        <v>29404924.999999996</v>
      </c>
      <c r="L267" s="81">
        <f t="shared" si="82"/>
        <v>1075300</v>
      </c>
      <c r="M267" s="81">
        <f t="shared" si="82"/>
        <v>546600285</v>
      </c>
      <c r="N267" s="219"/>
    </row>
    <row r="268" spans="1:14" ht="12.75">
      <c r="A268" s="82"/>
      <c r="B268" s="83" t="s">
        <v>143</v>
      </c>
      <c r="C268" s="89">
        <f>'Додаток 2'!C96</f>
        <v>473769700</v>
      </c>
      <c r="D268" s="89">
        <f>'Додаток 2'!D96</f>
        <v>257170922</v>
      </c>
      <c r="E268" s="89">
        <f>'Додаток 2'!E96</f>
        <v>60414717</v>
      </c>
      <c r="F268" s="89">
        <f>'Додаток 2'!F96</f>
        <v>72830585</v>
      </c>
      <c r="G268" s="89">
        <f>'Додаток 2'!G96</f>
        <v>36030260</v>
      </c>
      <c r="H268" s="89">
        <f>'Додаток 2'!H96</f>
        <v>6410400</v>
      </c>
      <c r="I268" s="89">
        <f>'Додаток 2'!I96</f>
        <v>528200</v>
      </c>
      <c r="J268" s="89">
        <f>'Додаток 2'!J96</f>
        <v>36800325</v>
      </c>
      <c r="K268" s="89">
        <f>'Додаток 2'!K96</f>
        <v>29404924.999999996</v>
      </c>
      <c r="L268" s="89">
        <f>'Додаток 2'!L96</f>
        <v>1075300</v>
      </c>
      <c r="M268" s="89">
        <f>'Додаток 2'!M96</f>
        <v>546600285.0000001</v>
      </c>
      <c r="N268" s="219"/>
    </row>
    <row r="269" spans="1:27" s="27" customFormat="1" ht="12.75">
      <c r="A269" s="59"/>
      <c r="B269" s="90" t="s">
        <v>147</v>
      </c>
      <c r="C269" s="58">
        <f>C267-C268</f>
        <v>0</v>
      </c>
      <c r="D269" s="58">
        <f aca="true" t="shared" si="83" ref="D269:M269">D267-D268</f>
        <v>0</v>
      </c>
      <c r="E269" s="58">
        <f t="shared" si="83"/>
        <v>0</v>
      </c>
      <c r="F269" s="58">
        <f t="shared" si="83"/>
        <v>0</v>
      </c>
      <c r="G269" s="58">
        <f t="shared" si="83"/>
        <v>0</v>
      </c>
      <c r="H269" s="58">
        <f t="shared" si="83"/>
        <v>0</v>
      </c>
      <c r="I269" s="58">
        <f t="shared" si="83"/>
        <v>0</v>
      </c>
      <c r="J269" s="58">
        <f t="shared" si="83"/>
        <v>0</v>
      </c>
      <c r="K269" s="58">
        <f t="shared" si="83"/>
        <v>0</v>
      </c>
      <c r="L269" s="58">
        <f t="shared" si="83"/>
        <v>0</v>
      </c>
      <c r="M269" s="58">
        <f t="shared" si="83"/>
        <v>0</v>
      </c>
      <c r="N269" s="219"/>
      <c r="O269" s="59"/>
      <c r="P269" s="59"/>
      <c r="Q269" s="59"/>
      <c r="R269" s="59"/>
      <c r="S269" s="59"/>
      <c r="T269" s="59"/>
      <c r="U269" s="59"/>
      <c r="V269" s="59"/>
      <c r="W269" s="59"/>
      <c r="X269" s="59"/>
      <c r="Y269" s="59"/>
      <c r="Z269" s="59"/>
      <c r="AA269" s="59"/>
    </row>
    <row r="270" spans="1:14" ht="12.75">
      <c r="A270" s="1" t="s">
        <v>146</v>
      </c>
      <c r="B270" s="76" t="s">
        <v>142</v>
      </c>
      <c r="C270" s="30">
        <f>C186</f>
        <v>686574100</v>
      </c>
      <c r="D270" s="30">
        <f aca="true" t="shared" si="84" ref="D270:M270">D186</f>
        <v>257170922</v>
      </c>
      <c r="E270" s="30">
        <f t="shared" si="84"/>
        <v>60414717</v>
      </c>
      <c r="F270" s="30">
        <f t="shared" si="84"/>
        <v>72961784.99999999</v>
      </c>
      <c r="G270" s="30">
        <f t="shared" si="84"/>
        <v>36072360</v>
      </c>
      <c r="H270" s="30">
        <f t="shared" si="84"/>
        <v>6410400</v>
      </c>
      <c r="I270" s="30">
        <f t="shared" si="84"/>
        <v>528200</v>
      </c>
      <c r="J270" s="30">
        <f t="shared" si="84"/>
        <v>36889425</v>
      </c>
      <c r="K270" s="30">
        <f t="shared" si="84"/>
        <v>29404924.999999996</v>
      </c>
      <c r="L270" s="30">
        <f t="shared" si="84"/>
        <v>1075300</v>
      </c>
      <c r="M270" s="30">
        <f t="shared" si="84"/>
        <v>759535885</v>
      </c>
      <c r="N270" s="219"/>
    </row>
    <row r="271" spans="2:14" ht="12.75">
      <c r="B271" s="83" t="s">
        <v>143</v>
      </c>
      <c r="C271" s="30">
        <f>'Додаток 2'!C130</f>
        <v>686574100</v>
      </c>
      <c r="D271" s="30">
        <f>'Додаток 2'!D130</f>
        <v>257170922</v>
      </c>
      <c r="E271" s="30">
        <f>'Додаток 2'!E130</f>
        <v>60414717</v>
      </c>
      <c r="F271" s="30">
        <f>'Додаток 2'!F130</f>
        <v>72961785</v>
      </c>
      <c r="G271" s="30">
        <f>'Додаток 2'!G130</f>
        <v>36072360</v>
      </c>
      <c r="H271" s="30">
        <f>'Додаток 2'!H130</f>
        <v>6410400</v>
      </c>
      <c r="I271" s="30">
        <f>'Додаток 2'!I130</f>
        <v>528200</v>
      </c>
      <c r="J271" s="30">
        <f>'Додаток 2'!J130</f>
        <v>36889425</v>
      </c>
      <c r="K271" s="30">
        <f>'Додаток 2'!K130</f>
        <v>29404924.999999996</v>
      </c>
      <c r="L271" s="30">
        <f>'Додаток 2'!L130</f>
        <v>1075300</v>
      </c>
      <c r="M271" s="30">
        <f>'Додаток 2'!M130</f>
        <v>759535885.0000001</v>
      </c>
      <c r="N271" s="219"/>
    </row>
    <row r="272" spans="2:27" s="27" customFormat="1" ht="12.75">
      <c r="B272" s="91"/>
      <c r="C272" s="26">
        <f>C270-C271</f>
        <v>0</v>
      </c>
      <c r="D272" s="26">
        <f aca="true" t="shared" si="85" ref="D272:M272">D270-D271</f>
        <v>0</v>
      </c>
      <c r="E272" s="26">
        <f t="shared" si="85"/>
        <v>0</v>
      </c>
      <c r="F272" s="26">
        <f t="shared" si="85"/>
        <v>0</v>
      </c>
      <c r="G272" s="26">
        <f t="shared" si="85"/>
        <v>0</v>
      </c>
      <c r="H272" s="26">
        <f t="shared" si="85"/>
        <v>0</v>
      </c>
      <c r="I272" s="26">
        <f t="shared" si="85"/>
        <v>0</v>
      </c>
      <c r="J272" s="26">
        <f t="shared" si="85"/>
        <v>0</v>
      </c>
      <c r="K272" s="26">
        <f t="shared" si="85"/>
        <v>0</v>
      </c>
      <c r="L272" s="26">
        <f t="shared" si="85"/>
        <v>0</v>
      </c>
      <c r="M272" s="26">
        <f t="shared" si="85"/>
        <v>0</v>
      </c>
      <c r="N272" s="219"/>
      <c r="O272" s="59"/>
      <c r="P272" s="59"/>
      <c r="Q272" s="59"/>
      <c r="R272" s="59"/>
      <c r="S272" s="59"/>
      <c r="T272" s="59"/>
      <c r="U272" s="59"/>
      <c r="V272" s="59"/>
      <c r="W272" s="59"/>
      <c r="X272" s="59"/>
      <c r="Y272" s="59"/>
      <c r="Z272" s="59"/>
      <c r="AA272" s="59"/>
    </row>
    <row r="273" spans="3:14" ht="15.75">
      <c r="C273" s="43"/>
      <c r="D273" s="43"/>
      <c r="E273" s="43"/>
      <c r="F273" s="43"/>
      <c r="G273" s="43"/>
      <c r="H273" s="43"/>
      <c r="I273" s="43"/>
      <c r="J273" s="43"/>
      <c r="K273" s="43"/>
      <c r="L273" s="43"/>
      <c r="N273" s="219"/>
    </row>
    <row r="274" spans="3:14" ht="15.75">
      <c r="C274" s="43"/>
      <c r="D274" s="43"/>
      <c r="E274" s="43"/>
      <c r="F274" s="43"/>
      <c r="G274" s="43"/>
      <c r="H274" s="43"/>
      <c r="I274" s="43"/>
      <c r="J274" s="43"/>
      <c r="K274" s="43"/>
      <c r="L274" s="43"/>
      <c r="N274" s="219"/>
    </row>
    <row r="275" spans="4:14" ht="15.75">
      <c r="D275" s="43"/>
      <c r="E275" s="43"/>
      <c r="F275" s="43"/>
      <c r="G275" s="43"/>
      <c r="H275" s="43"/>
      <c r="I275" s="43"/>
      <c r="J275" s="43"/>
      <c r="K275" s="43"/>
      <c r="N275" s="219"/>
    </row>
    <row r="276" spans="3:14" ht="15.75">
      <c r="C276" s="30"/>
      <c r="D276" s="43"/>
      <c r="E276" s="43"/>
      <c r="F276" s="43"/>
      <c r="G276" s="43"/>
      <c r="H276" s="43"/>
      <c r="I276" s="43"/>
      <c r="J276" s="43"/>
      <c r="K276" s="43"/>
      <c r="L276" s="30"/>
      <c r="N276" s="219"/>
    </row>
    <row r="277" spans="2:14" ht="15.75">
      <c r="B277" s="69" t="s">
        <v>185</v>
      </c>
      <c r="C277" s="43"/>
      <c r="D277" s="43"/>
      <c r="E277" s="43"/>
      <c r="F277" s="43"/>
      <c r="G277" s="43"/>
      <c r="H277" s="43"/>
      <c r="I277" s="43"/>
      <c r="J277" s="43"/>
      <c r="K277" s="43"/>
      <c r="L277" s="43"/>
      <c r="N277" s="219"/>
    </row>
    <row r="278" spans="2:14" ht="15.75">
      <c r="B278" s="69" t="s">
        <v>186</v>
      </c>
      <c r="C278" s="43"/>
      <c r="D278" s="43"/>
      <c r="E278" s="43"/>
      <c r="F278" s="43"/>
      <c r="G278" s="43"/>
      <c r="H278" s="43"/>
      <c r="I278" s="43"/>
      <c r="J278" s="43"/>
      <c r="K278" s="43"/>
      <c r="L278" s="43"/>
      <c r="N278" s="219"/>
    </row>
    <row r="279" spans="2:14" ht="15.75">
      <c r="B279" s="69" t="s">
        <v>187</v>
      </c>
      <c r="C279" s="43"/>
      <c r="D279" s="43"/>
      <c r="E279" s="43"/>
      <c r="F279" s="43"/>
      <c r="G279" s="43"/>
      <c r="H279" s="43"/>
      <c r="I279" s="43"/>
      <c r="J279" s="43"/>
      <c r="K279" s="43"/>
      <c r="L279" s="43"/>
      <c r="M279" s="143"/>
      <c r="N279" s="223"/>
    </row>
    <row r="280" spans="2:14" ht="15.75">
      <c r="B280" s="69" t="s">
        <v>188</v>
      </c>
      <c r="C280" s="43"/>
      <c r="D280" s="43"/>
      <c r="E280" s="43"/>
      <c r="F280" s="43"/>
      <c r="G280" s="43"/>
      <c r="H280" s="43"/>
      <c r="I280" s="43"/>
      <c r="J280" s="43"/>
      <c r="K280" s="43"/>
      <c r="L280" s="43"/>
      <c r="N280" s="219"/>
    </row>
    <row r="281" spans="4:14" ht="15.75">
      <c r="D281" s="43"/>
      <c r="E281" s="43"/>
      <c r="F281" s="43"/>
      <c r="G281" s="43"/>
      <c r="H281" s="43"/>
      <c r="I281" s="43"/>
      <c r="J281" s="43"/>
      <c r="K281" s="43"/>
      <c r="N281" s="219"/>
    </row>
    <row r="282" spans="4:14" ht="15.75">
      <c r="D282" s="43"/>
      <c r="E282" s="43"/>
      <c r="F282" s="43"/>
      <c r="G282" s="43"/>
      <c r="H282" s="43"/>
      <c r="I282" s="43"/>
      <c r="J282" s="43"/>
      <c r="K282" s="43"/>
      <c r="N282" s="219"/>
    </row>
    <row r="283" spans="4:14" ht="15.75">
      <c r="D283" s="43"/>
      <c r="E283" s="43"/>
      <c r="F283" s="43"/>
      <c r="G283" s="43"/>
      <c r="H283" s="43"/>
      <c r="I283" s="43"/>
      <c r="J283" s="43"/>
      <c r="K283" s="43"/>
      <c r="N283" s="219"/>
    </row>
    <row r="284" spans="4:14" ht="15.75">
      <c r="D284" s="43"/>
      <c r="E284" s="43"/>
      <c r="F284" s="43"/>
      <c r="G284" s="43"/>
      <c r="H284" s="43"/>
      <c r="I284" s="43"/>
      <c r="J284" s="43"/>
      <c r="K284" s="43"/>
      <c r="N284" s="219"/>
    </row>
    <row r="285" spans="4:14" ht="15.75">
      <c r="D285" s="43"/>
      <c r="E285" s="43"/>
      <c r="F285" s="43"/>
      <c r="G285" s="43"/>
      <c r="H285" s="43"/>
      <c r="I285" s="43"/>
      <c r="J285" s="43"/>
      <c r="K285" s="43"/>
      <c r="N285" s="219">
        <f aca="true" t="shared" si="86" ref="N285:N343">C285+F285</f>
        <v>0</v>
      </c>
    </row>
    <row r="286" spans="4:14" ht="15.75">
      <c r="D286" s="43"/>
      <c r="E286" s="43"/>
      <c r="F286" s="43"/>
      <c r="G286" s="43"/>
      <c r="H286" s="43"/>
      <c r="I286" s="43"/>
      <c r="J286" s="43"/>
      <c r="K286" s="43"/>
      <c r="N286" s="219">
        <f t="shared" si="86"/>
        <v>0</v>
      </c>
    </row>
    <row r="287" spans="4:14" ht="15.75">
      <c r="D287" s="43"/>
      <c r="E287" s="43"/>
      <c r="F287" s="43"/>
      <c r="G287" s="43"/>
      <c r="H287" s="43"/>
      <c r="I287" s="43"/>
      <c r="J287" s="43"/>
      <c r="K287" s="43"/>
      <c r="N287" s="219">
        <f t="shared" si="86"/>
        <v>0</v>
      </c>
    </row>
    <row r="288" spans="4:14" ht="15.75">
      <c r="D288" s="43"/>
      <c r="E288" s="43"/>
      <c r="F288" s="43"/>
      <c r="G288" s="43"/>
      <c r="H288" s="43"/>
      <c r="I288" s="43"/>
      <c r="J288" s="43"/>
      <c r="K288" s="43"/>
      <c r="N288" s="219">
        <f t="shared" si="86"/>
        <v>0</v>
      </c>
    </row>
    <row r="289" spans="4:14" ht="15.75">
      <c r="D289" s="43"/>
      <c r="E289" s="43"/>
      <c r="F289" s="43"/>
      <c r="G289" s="43"/>
      <c r="H289" s="43"/>
      <c r="I289" s="43"/>
      <c r="J289" s="43"/>
      <c r="K289" s="43"/>
      <c r="N289" s="219">
        <f t="shared" si="86"/>
        <v>0</v>
      </c>
    </row>
    <row r="290" spans="4:14" ht="15.75">
      <c r="D290" s="43"/>
      <c r="E290" s="43"/>
      <c r="F290" s="43"/>
      <c r="G290" s="43"/>
      <c r="H290" s="43"/>
      <c r="I290" s="43"/>
      <c r="J290" s="43"/>
      <c r="K290" s="43"/>
      <c r="N290" s="219">
        <f t="shared" si="86"/>
        <v>0</v>
      </c>
    </row>
    <row r="291" spans="4:14" ht="15.75">
      <c r="D291" s="43"/>
      <c r="E291" s="43"/>
      <c r="F291" s="43"/>
      <c r="G291" s="43"/>
      <c r="H291" s="43"/>
      <c r="I291" s="43"/>
      <c r="J291" s="43"/>
      <c r="K291" s="43"/>
      <c r="N291" s="219">
        <f t="shared" si="86"/>
        <v>0</v>
      </c>
    </row>
    <row r="292" spans="4:14" ht="15.75">
      <c r="D292" s="43"/>
      <c r="E292" s="43"/>
      <c r="F292" s="43"/>
      <c r="G292" s="43"/>
      <c r="H292" s="43"/>
      <c r="I292" s="43"/>
      <c r="J292" s="43"/>
      <c r="K292" s="43"/>
      <c r="N292" s="219">
        <f t="shared" si="86"/>
        <v>0</v>
      </c>
    </row>
    <row r="293" spans="4:14" ht="15.75">
      <c r="D293" s="43"/>
      <c r="E293" s="43"/>
      <c r="F293" s="43"/>
      <c r="G293" s="43"/>
      <c r="H293" s="43"/>
      <c r="I293" s="43"/>
      <c r="J293" s="43"/>
      <c r="K293" s="43"/>
      <c r="N293" s="219">
        <f t="shared" si="86"/>
        <v>0</v>
      </c>
    </row>
    <row r="294" spans="4:14" ht="15.75">
      <c r="D294" s="43"/>
      <c r="E294" s="43"/>
      <c r="F294" s="43"/>
      <c r="G294" s="43"/>
      <c r="H294" s="43"/>
      <c r="I294" s="43"/>
      <c r="J294" s="43"/>
      <c r="K294" s="43"/>
      <c r="N294" s="219">
        <f t="shared" si="86"/>
        <v>0</v>
      </c>
    </row>
    <row r="295" spans="4:14" ht="15.75">
      <c r="D295" s="43"/>
      <c r="E295" s="43"/>
      <c r="F295" s="43"/>
      <c r="G295" s="43"/>
      <c r="H295" s="43"/>
      <c r="I295" s="43"/>
      <c r="J295" s="43"/>
      <c r="K295" s="43"/>
      <c r="N295" s="219">
        <f t="shared" si="86"/>
        <v>0</v>
      </c>
    </row>
    <row r="296" spans="4:14" ht="15.75">
      <c r="D296" s="43"/>
      <c r="E296" s="43"/>
      <c r="F296" s="43"/>
      <c r="G296" s="43"/>
      <c r="H296" s="43"/>
      <c r="I296" s="43"/>
      <c r="J296" s="43"/>
      <c r="K296" s="43"/>
      <c r="N296" s="219">
        <f t="shared" si="86"/>
        <v>0</v>
      </c>
    </row>
    <row r="297" spans="4:14" ht="15.75">
      <c r="D297" s="43"/>
      <c r="E297" s="43"/>
      <c r="F297" s="43"/>
      <c r="G297" s="43"/>
      <c r="H297" s="43"/>
      <c r="I297" s="43"/>
      <c r="J297" s="43"/>
      <c r="K297" s="43"/>
      <c r="N297" s="219">
        <f t="shared" si="86"/>
        <v>0</v>
      </c>
    </row>
    <row r="298" spans="4:14" ht="15.75">
      <c r="D298" s="43"/>
      <c r="E298" s="43"/>
      <c r="F298" s="43"/>
      <c r="G298" s="43"/>
      <c r="H298" s="43"/>
      <c r="I298" s="43"/>
      <c r="J298" s="43"/>
      <c r="K298" s="43"/>
      <c r="N298" s="219">
        <f t="shared" si="86"/>
        <v>0</v>
      </c>
    </row>
    <row r="299" spans="4:14" ht="15.75">
      <c r="D299" s="43"/>
      <c r="E299" s="43"/>
      <c r="F299" s="43"/>
      <c r="G299" s="43"/>
      <c r="H299" s="43"/>
      <c r="I299" s="43"/>
      <c r="J299" s="43"/>
      <c r="K299" s="43"/>
      <c r="N299" s="219">
        <f t="shared" si="86"/>
        <v>0</v>
      </c>
    </row>
    <row r="300" spans="4:14" ht="15.75">
      <c r="D300" s="43"/>
      <c r="E300" s="43"/>
      <c r="F300" s="43"/>
      <c r="G300" s="43"/>
      <c r="H300" s="43"/>
      <c r="I300" s="43"/>
      <c r="J300" s="43"/>
      <c r="K300" s="43"/>
      <c r="N300" s="219">
        <f t="shared" si="86"/>
        <v>0</v>
      </c>
    </row>
    <row r="301" spans="4:14" ht="15.75">
      <c r="D301" s="43"/>
      <c r="E301" s="43"/>
      <c r="F301" s="43"/>
      <c r="G301" s="43"/>
      <c r="H301" s="43"/>
      <c r="I301" s="43"/>
      <c r="J301" s="43"/>
      <c r="K301" s="43"/>
      <c r="N301" s="219">
        <f t="shared" si="86"/>
        <v>0</v>
      </c>
    </row>
    <row r="302" spans="4:14" ht="15.75">
      <c r="D302" s="43"/>
      <c r="E302" s="43"/>
      <c r="F302" s="43"/>
      <c r="G302" s="43"/>
      <c r="H302" s="43"/>
      <c r="I302" s="43"/>
      <c r="J302" s="43"/>
      <c r="K302" s="43"/>
      <c r="N302" s="219">
        <f t="shared" si="86"/>
        <v>0</v>
      </c>
    </row>
    <row r="303" spans="4:14" ht="15.75">
      <c r="D303" s="43"/>
      <c r="E303" s="43"/>
      <c r="F303" s="43"/>
      <c r="G303" s="43"/>
      <c r="H303" s="43"/>
      <c r="I303" s="43"/>
      <c r="J303" s="43"/>
      <c r="K303" s="43"/>
      <c r="N303" s="219">
        <f t="shared" si="86"/>
        <v>0</v>
      </c>
    </row>
    <row r="304" spans="4:14" ht="15.75">
      <c r="D304" s="43"/>
      <c r="E304" s="43"/>
      <c r="F304" s="43"/>
      <c r="G304" s="43"/>
      <c r="H304" s="43"/>
      <c r="I304" s="43"/>
      <c r="J304" s="43"/>
      <c r="K304" s="43"/>
      <c r="N304" s="219">
        <f t="shared" si="86"/>
        <v>0</v>
      </c>
    </row>
    <row r="305" spans="4:14" ht="15.75">
      <c r="D305" s="43"/>
      <c r="E305" s="43"/>
      <c r="F305" s="43"/>
      <c r="G305" s="43"/>
      <c r="H305" s="43"/>
      <c r="I305" s="43"/>
      <c r="J305" s="43"/>
      <c r="K305" s="43"/>
      <c r="N305" s="219">
        <f t="shared" si="86"/>
        <v>0</v>
      </c>
    </row>
    <row r="306" spans="4:14" ht="15.75">
      <c r="D306" s="43"/>
      <c r="E306" s="43"/>
      <c r="F306" s="43"/>
      <c r="G306" s="43"/>
      <c r="H306" s="43"/>
      <c r="I306" s="43"/>
      <c r="J306" s="43"/>
      <c r="K306" s="43"/>
      <c r="N306" s="219">
        <f t="shared" si="86"/>
        <v>0</v>
      </c>
    </row>
    <row r="307" spans="4:14" ht="15.75">
      <c r="D307" s="43"/>
      <c r="E307" s="43"/>
      <c r="F307" s="43"/>
      <c r="G307" s="43"/>
      <c r="H307" s="43"/>
      <c r="I307" s="43"/>
      <c r="J307" s="43"/>
      <c r="K307" s="43"/>
      <c r="N307" s="219">
        <f t="shared" si="86"/>
        <v>0</v>
      </c>
    </row>
    <row r="308" spans="4:14" ht="15.75">
      <c r="D308" s="43"/>
      <c r="E308" s="43"/>
      <c r="F308" s="43"/>
      <c r="G308" s="43"/>
      <c r="H308" s="43"/>
      <c r="I308" s="43"/>
      <c r="J308" s="43"/>
      <c r="K308" s="43"/>
      <c r="N308" s="219">
        <f t="shared" si="86"/>
        <v>0</v>
      </c>
    </row>
    <row r="309" spans="4:14" ht="15.75">
      <c r="D309" s="43"/>
      <c r="E309" s="43"/>
      <c r="F309" s="43"/>
      <c r="G309" s="43"/>
      <c r="H309" s="43"/>
      <c r="I309" s="43"/>
      <c r="J309" s="43"/>
      <c r="K309" s="43"/>
      <c r="N309" s="219">
        <f t="shared" si="86"/>
        <v>0</v>
      </c>
    </row>
    <row r="310" spans="4:14" ht="15.75">
      <c r="D310" s="43"/>
      <c r="E310" s="43"/>
      <c r="F310" s="43"/>
      <c r="G310" s="43"/>
      <c r="H310" s="43"/>
      <c r="I310" s="43"/>
      <c r="J310" s="43"/>
      <c r="K310" s="43"/>
      <c r="N310" s="219">
        <f t="shared" si="86"/>
        <v>0</v>
      </c>
    </row>
    <row r="311" spans="4:14" ht="15.75">
      <c r="D311" s="43"/>
      <c r="E311" s="43"/>
      <c r="F311" s="43"/>
      <c r="G311" s="43"/>
      <c r="H311" s="43"/>
      <c r="I311" s="43"/>
      <c r="J311" s="43"/>
      <c r="K311" s="43"/>
      <c r="N311" s="219">
        <f t="shared" si="86"/>
        <v>0</v>
      </c>
    </row>
    <row r="312" spans="4:14" ht="15.75">
      <c r="D312" s="43"/>
      <c r="E312" s="43"/>
      <c r="F312" s="43"/>
      <c r="G312" s="43"/>
      <c r="H312" s="43"/>
      <c r="I312" s="43"/>
      <c r="J312" s="43"/>
      <c r="K312" s="43"/>
      <c r="N312" s="219">
        <f t="shared" si="86"/>
        <v>0</v>
      </c>
    </row>
    <row r="313" spans="4:14" ht="15.75">
      <c r="D313" s="43"/>
      <c r="E313" s="43"/>
      <c r="F313" s="43"/>
      <c r="G313" s="43"/>
      <c r="H313" s="43"/>
      <c r="I313" s="43"/>
      <c r="J313" s="43"/>
      <c r="K313" s="43"/>
      <c r="N313" s="219">
        <f t="shared" si="86"/>
        <v>0</v>
      </c>
    </row>
    <row r="314" spans="4:14" ht="15.75">
      <c r="D314" s="43"/>
      <c r="E314" s="43"/>
      <c r="F314" s="43"/>
      <c r="G314" s="43"/>
      <c r="H314" s="43"/>
      <c r="I314" s="43"/>
      <c r="J314" s="43"/>
      <c r="K314" s="43"/>
      <c r="N314" s="219">
        <f t="shared" si="86"/>
        <v>0</v>
      </c>
    </row>
    <row r="315" spans="4:14" ht="15.75">
      <c r="D315" s="43"/>
      <c r="E315" s="43"/>
      <c r="F315" s="43"/>
      <c r="G315" s="43"/>
      <c r="H315" s="43"/>
      <c r="I315" s="43"/>
      <c r="J315" s="43"/>
      <c r="K315" s="43"/>
      <c r="N315" s="219">
        <f t="shared" si="86"/>
        <v>0</v>
      </c>
    </row>
    <row r="316" spans="4:14" ht="15.75">
      <c r="D316" s="43"/>
      <c r="E316" s="43"/>
      <c r="F316" s="43"/>
      <c r="G316" s="43"/>
      <c r="H316" s="43"/>
      <c r="I316" s="43"/>
      <c r="J316" s="43"/>
      <c r="K316" s="43"/>
      <c r="N316" s="219">
        <f t="shared" si="86"/>
        <v>0</v>
      </c>
    </row>
    <row r="317" spans="4:14" ht="15.75">
      <c r="D317" s="43"/>
      <c r="E317" s="43"/>
      <c r="F317" s="43"/>
      <c r="G317" s="43"/>
      <c r="H317" s="43"/>
      <c r="I317" s="43"/>
      <c r="J317" s="43"/>
      <c r="K317" s="43"/>
      <c r="N317" s="219">
        <f t="shared" si="86"/>
        <v>0</v>
      </c>
    </row>
    <row r="318" spans="4:14" ht="15.75">
      <c r="D318" s="43"/>
      <c r="E318" s="43"/>
      <c r="F318" s="43"/>
      <c r="G318" s="43"/>
      <c r="H318" s="43"/>
      <c r="I318" s="43"/>
      <c r="J318" s="43"/>
      <c r="K318" s="43"/>
      <c r="N318" s="219">
        <f t="shared" si="86"/>
        <v>0</v>
      </c>
    </row>
    <row r="319" spans="4:14" ht="15.75">
      <c r="D319" s="43"/>
      <c r="E319" s="43"/>
      <c r="F319" s="43"/>
      <c r="G319" s="43"/>
      <c r="H319" s="43"/>
      <c r="I319" s="43"/>
      <c r="J319" s="43"/>
      <c r="K319" s="43"/>
      <c r="N319" s="219">
        <f t="shared" si="86"/>
        <v>0</v>
      </c>
    </row>
    <row r="320" spans="4:14" ht="15.75">
      <c r="D320" s="43"/>
      <c r="E320" s="43"/>
      <c r="F320" s="43"/>
      <c r="G320" s="43"/>
      <c r="H320" s="43"/>
      <c r="I320" s="43"/>
      <c r="J320" s="43"/>
      <c r="K320" s="43"/>
      <c r="N320" s="219">
        <f t="shared" si="86"/>
        <v>0</v>
      </c>
    </row>
    <row r="321" spans="4:14" ht="15.75">
      <c r="D321" s="43"/>
      <c r="E321" s="43"/>
      <c r="F321" s="43"/>
      <c r="G321" s="43"/>
      <c r="H321" s="43"/>
      <c r="I321" s="43"/>
      <c r="J321" s="43"/>
      <c r="K321" s="43"/>
      <c r="N321" s="219">
        <f t="shared" si="86"/>
        <v>0</v>
      </c>
    </row>
    <row r="322" spans="4:14" ht="15.75">
      <c r="D322" s="43"/>
      <c r="E322" s="43"/>
      <c r="F322" s="43"/>
      <c r="G322" s="43"/>
      <c r="H322" s="43"/>
      <c r="I322" s="43"/>
      <c r="J322" s="43"/>
      <c r="K322" s="43"/>
      <c r="N322" s="219">
        <f t="shared" si="86"/>
        <v>0</v>
      </c>
    </row>
    <row r="323" spans="4:14" ht="15.75">
      <c r="D323" s="43"/>
      <c r="E323" s="43"/>
      <c r="F323" s="43"/>
      <c r="G323" s="43"/>
      <c r="H323" s="43"/>
      <c r="I323" s="43"/>
      <c r="J323" s="43"/>
      <c r="K323" s="43"/>
      <c r="N323" s="219">
        <f t="shared" si="86"/>
        <v>0</v>
      </c>
    </row>
    <row r="324" spans="4:14" ht="15.75">
      <c r="D324" s="43"/>
      <c r="E324" s="43"/>
      <c r="F324" s="43"/>
      <c r="G324" s="43"/>
      <c r="H324" s="43"/>
      <c r="I324" s="43"/>
      <c r="J324" s="43"/>
      <c r="K324" s="43"/>
      <c r="N324" s="219">
        <f t="shared" si="86"/>
        <v>0</v>
      </c>
    </row>
    <row r="325" spans="4:14" ht="15.75">
      <c r="D325" s="43"/>
      <c r="E325" s="43"/>
      <c r="F325" s="43"/>
      <c r="G325" s="43"/>
      <c r="H325" s="43"/>
      <c r="I325" s="43"/>
      <c r="J325" s="43"/>
      <c r="K325" s="43"/>
      <c r="N325" s="219">
        <f t="shared" si="86"/>
        <v>0</v>
      </c>
    </row>
    <row r="326" spans="4:14" ht="15.75">
      <c r="D326" s="43"/>
      <c r="E326" s="43"/>
      <c r="F326" s="43"/>
      <c r="G326" s="43"/>
      <c r="H326" s="43"/>
      <c r="I326" s="43"/>
      <c r="J326" s="43"/>
      <c r="K326" s="43"/>
      <c r="N326" s="219">
        <f t="shared" si="86"/>
        <v>0</v>
      </c>
    </row>
    <row r="327" spans="4:14" ht="15.75">
      <c r="D327" s="43"/>
      <c r="E327" s="43"/>
      <c r="F327" s="43"/>
      <c r="G327" s="43"/>
      <c r="H327" s="43"/>
      <c r="I327" s="43"/>
      <c r="J327" s="43"/>
      <c r="K327" s="43"/>
      <c r="N327" s="219">
        <f t="shared" si="86"/>
        <v>0</v>
      </c>
    </row>
    <row r="328" spans="4:14" ht="15.75">
      <c r="D328" s="43"/>
      <c r="E328" s="43"/>
      <c r="F328" s="43"/>
      <c r="G328" s="43"/>
      <c r="H328" s="43"/>
      <c r="I328" s="43"/>
      <c r="J328" s="43"/>
      <c r="K328" s="43"/>
      <c r="N328" s="219">
        <f t="shared" si="86"/>
        <v>0</v>
      </c>
    </row>
    <row r="329" spans="4:14" ht="15.75">
      <c r="D329" s="43"/>
      <c r="E329" s="43"/>
      <c r="F329" s="43"/>
      <c r="G329" s="43"/>
      <c r="H329" s="43"/>
      <c r="I329" s="43"/>
      <c r="J329" s="43"/>
      <c r="K329" s="43"/>
      <c r="N329" s="219">
        <f t="shared" si="86"/>
        <v>0</v>
      </c>
    </row>
    <row r="330" spans="4:14" ht="15.75">
      <c r="D330" s="43"/>
      <c r="E330" s="43"/>
      <c r="F330" s="43"/>
      <c r="G330" s="43"/>
      <c r="H330" s="43"/>
      <c r="I330" s="43"/>
      <c r="J330" s="43"/>
      <c r="K330" s="43"/>
      <c r="N330" s="219">
        <f t="shared" si="86"/>
        <v>0</v>
      </c>
    </row>
    <row r="331" spans="4:14" ht="15.75">
      <c r="D331" s="43"/>
      <c r="E331" s="43"/>
      <c r="F331" s="43"/>
      <c r="G331" s="43"/>
      <c r="H331" s="43"/>
      <c r="I331" s="43"/>
      <c r="J331" s="43"/>
      <c r="K331" s="43"/>
      <c r="N331" s="219">
        <f t="shared" si="86"/>
        <v>0</v>
      </c>
    </row>
    <row r="332" spans="4:14" ht="15.75">
      <c r="D332" s="43"/>
      <c r="E332" s="43"/>
      <c r="F332" s="43"/>
      <c r="G332" s="43"/>
      <c r="H332" s="43"/>
      <c r="I332" s="43"/>
      <c r="J332" s="43"/>
      <c r="K332" s="43"/>
      <c r="N332" s="219">
        <f t="shared" si="86"/>
        <v>0</v>
      </c>
    </row>
    <row r="333" spans="4:14" ht="15.75">
      <c r="D333" s="43"/>
      <c r="E333" s="43"/>
      <c r="F333" s="43"/>
      <c r="G333" s="43"/>
      <c r="H333" s="43"/>
      <c r="I333" s="43"/>
      <c r="J333" s="43"/>
      <c r="K333" s="43"/>
      <c r="N333" s="219">
        <f t="shared" si="86"/>
        <v>0</v>
      </c>
    </row>
    <row r="334" spans="4:14" ht="15.75">
      <c r="D334" s="43"/>
      <c r="E334" s="43"/>
      <c r="F334" s="43"/>
      <c r="G334" s="43"/>
      <c r="H334" s="43"/>
      <c r="I334" s="43"/>
      <c r="J334" s="43"/>
      <c r="K334" s="43"/>
      <c r="N334" s="219">
        <f t="shared" si="86"/>
        <v>0</v>
      </c>
    </row>
    <row r="335" spans="4:14" ht="15.75">
      <c r="D335" s="43"/>
      <c r="E335" s="43"/>
      <c r="F335" s="43"/>
      <c r="G335" s="43"/>
      <c r="H335" s="43"/>
      <c r="I335" s="43"/>
      <c r="J335" s="43"/>
      <c r="K335" s="43"/>
      <c r="N335" s="219">
        <f t="shared" si="86"/>
        <v>0</v>
      </c>
    </row>
    <row r="336" spans="4:14" ht="15.75">
      <c r="D336" s="43"/>
      <c r="E336" s="43"/>
      <c r="F336" s="43"/>
      <c r="G336" s="43"/>
      <c r="H336" s="43"/>
      <c r="I336" s="43"/>
      <c r="J336" s="43"/>
      <c r="K336" s="43"/>
      <c r="N336" s="219">
        <f t="shared" si="86"/>
        <v>0</v>
      </c>
    </row>
    <row r="337" spans="4:14" ht="15.75">
      <c r="D337" s="43"/>
      <c r="E337" s="43"/>
      <c r="F337" s="43"/>
      <c r="G337" s="43"/>
      <c r="H337" s="43"/>
      <c r="I337" s="43"/>
      <c r="J337" s="43"/>
      <c r="K337" s="43"/>
      <c r="N337" s="219">
        <f t="shared" si="86"/>
        <v>0</v>
      </c>
    </row>
    <row r="338" spans="4:14" ht="15.75">
      <c r="D338" s="43"/>
      <c r="E338" s="43"/>
      <c r="F338" s="43"/>
      <c r="G338" s="43"/>
      <c r="H338" s="43"/>
      <c r="I338" s="43"/>
      <c r="J338" s="43"/>
      <c r="K338" s="43"/>
      <c r="N338" s="219">
        <f t="shared" si="86"/>
        <v>0</v>
      </c>
    </row>
    <row r="339" spans="4:14" ht="15.75">
      <c r="D339" s="43"/>
      <c r="E339" s="43"/>
      <c r="F339" s="43"/>
      <c r="G339" s="43"/>
      <c r="H339" s="43"/>
      <c r="I339" s="43"/>
      <c r="J339" s="43"/>
      <c r="K339" s="43"/>
      <c r="N339" s="219">
        <f t="shared" si="86"/>
        <v>0</v>
      </c>
    </row>
    <row r="340" spans="4:14" ht="15.75">
      <c r="D340" s="43"/>
      <c r="E340" s="43"/>
      <c r="F340" s="43"/>
      <c r="G340" s="43"/>
      <c r="H340" s="43"/>
      <c r="I340" s="43"/>
      <c r="J340" s="43"/>
      <c r="K340" s="43"/>
      <c r="N340" s="219">
        <f t="shared" si="86"/>
        <v>0</v>
      </c>
    </row>
    <row r="341" spans="4:14" ht="15.75">
      <c r="D341" s="43"/>
      <c r="E341" s="43"/>
      <c r="F341" s="43"/>
      <c r="G341" s="43"/>
      <c r="H341" s="43"/>
      <c r="I341" s="43"/>
      <c r="J341" s="43"/>
      <c r="K341" s="43"/>
      <c r="N341" s="219">
        <f t="shared" si="86"/>
        <v>0</v>
      </c>
    </row>
    <row r="342" spans="4:14" ht="15.75">
      <c r="D342" s="43"/>
      <c r="E342" s="43"/>
      <c r="F342" s="43"/>
      <c r="G342" s="43"/>
      <c r="H342" s="43"/>
      <c r="I342" s="43"/>
      <c r="J342" s="43"/>
      <c r="K342" s="43"/>
      <c r="N342" s="219">
        <f t="shared" si="86"/>
        <v>0</v>
      </c>
    </row>
    <row r="343" spans="4:14" ht="15.75">
      <c r="D343" s="43"/>
      <c r="E343" s="43"/>
      <c r="F343" s="43"/>
      <c r="G343" s="43"/>
      <c r="H343" s="43"/>
      <c r="I343" s="43"/>
      <c r="J343" s="43"/>
      <c r="K343" s="43"/>
      <c r="N343" s="219">
        <f t="shared" si="86"/>
        <v>0</v>
      </c>
    </row>
    <row r="344" spans="4:14" ht="15.75">
      <c r="D344" s="43"/>
      <c r="E344" s="43"/>
      <c r="F344" s="43"/>
      <c r="G344" s="43"/>
      <c r="H344" s="43"/>
      <c r="I344" s="43"/>
      <c r="J344" s="43"/>
      <c r="K344" s="43"/>
      <c r="N344" s="219">
        <f aca="true" t="shared" si="87" ref="N344:N407">C344+F344</f>
        <v>0</v>
      </c>
    </row>
    <row r="345" spans="4:14" ht="15.75">
      <c r="D345" s="43"/>
      <c r="E345" s="43"/>
      <c r="F345" s="43"/>
      <c r="G345" s="43"/>
      <c r="H345" s="43"/>
      <c r="I345" s="43"/>
      <c r="J345" s="43"/>
      <c r="K345" s="43"/>
      <c r="N345" s="219">
        <f t="shared" si="87"/>
        <v>0</v>
      </c>
    </row>
    <row r="346" spans="4:14" ht="15.75">
      <c r="D346" s="43"/>
      <c r="E346" s="43"/>
      <c r="F346" s="43"/>
      <c r="G346" s="43"/>
      <c r="H346" s="43"/>
      <c r="I346" s="43"/>
      <c r="J346" s="43"/>
      <c r="K346" s="43"/>
      <c r="N346" s="219">
        <f t="shared" si="87"/>
        <v>0</v>
      </c>
    </row>
    <row r="347" spans="4:14" ht="15.75">
      <c r="D347" s="43"/>
      <c r="E347" s="43"/>
      <c r="F347" s="43"/>
      <c r="G347" s="43"/>
      <c r="H347" s="43"/>
      <c r="I347" s="43"/>
      <c r="J347" s="43"/>
      <c r="K347" s="43"/>
      <c r="N347" s="219">
        <f t="shared" si="87"/>
        <v>0</v>
      </c>
    </row>
    <row r="348" spans="4:14" ht="15.75">
      <c r="D348" s="43"/>
      <c r="E348" s="43"/>
      <c r="F348" s="43"/>
      <c r="G348" s="43"/>
      <c r="H348" s="43"/>
      <c r="I348" s="43"/>
      <c r="J348" s="43"/>
      <c r="K348" s="43"/>
      <c r="N348" s="219">
        <f t="shared" si="87"/>
        <v>0</v>
      </c>
    </row>
    <row r="349" spans="4:14" ht="15.75">
      <c r="D349" s="43"/>
      <c r="E349" s="43"/>
      <c r="F349" s="43"/>
      <c r="G349" s="43"/>
      <c r="H349" s="43"/>
      <c r="I349" s="43"/>
      <c r="J349" s="43"/>
      <c r="K349" s="43"/>
      <c r="N349" s="219">
        <f t="shared" si="87"/>
        <v>0</v>
      </c>
    </row>
    <row r="350" spans="4:14" ht="15.75">
      <c r="D350" s="43"/>
      <c r="E350" s="43"/>
      <c r="F350" s="43"/>
      <c r="G350" s="43"/>
      <c r="H350" s="43"/>
      <c r="I350" s="43"/>
      <c r="J350" s="43"/>
      <c r="K350" s="43"/>
      <c r="N350" s="219">
        <f t="shared" si="87"/>
        <v>0</v>
      </c>
    </row>
    <row r="351" spans="4:14" ht="15.75">
      <c r="D351" s="43"/>
      <c r="E351" s="43"/>
      <c r="F351" s="43"/>
      <c r="G351" s="43"/>
      <c r="H351" s="43"/>
      <c r="I351" s="43"/>
      <c r="J351" s="43"/>
      <c r="K351" s="43"/>
      <c r="N351" s="219">
        <f t="shared" si="87"/>
        <v>0</v>
      </c>
    </row>
    <row r="352" spans="4:14" ht="15.75">
      <c r="D352" s="43"/>
      <c r="E352" s="43"/>
      <c r="F352" s="43"/>
      <c r="G352" s="43"/>
      <c r="H352" s="43"/>
      <c r="I352" s="43"/>
      <c r="J352" s="43"/>
      <c r="K352" s="43"/>
      <c r="N352" s="219">
        <f t="shared" si="87"/>
        <v>0</v>
      </c>
    </row>
    <row r="353" spans="4:14" ht="15.75">
      <c r="D353" s="43"/>
      <c r="E353" s="43"/>
      <c r="F353" s="43"/>
      <c r="G353" s="43"/>
      <c r="H353" s="43"/>
      <c r="I353" s="43"/>
      <c r="J353" s="43"/>
      <c r="K353" s="43"/>
      <c r="N353" s="219">
        <f t="shared" si="87"/>
        <v>0</v>
      </c>
    </row>
    <row r="354" spans="4:14" ht="15.75">
      <c r="D354" s="43"/>
      <c r="E354" s="43"/>
      <c r="F354" s="43"/>
      <c r="G354" s="43"/>
      <c r="H354" s="43"/>
      <c r="I354" s="43"/>
      <c r="J354" s="43"/>
      <c r="K354" s="43"/>
      <c r="N354" s="219">
        <f t="shared" si="87"/>
        <v>0</v>
      </c>
    </row>
    <row r="355" spans="4:14" ht="15.75">
      <c r="D355" s="43"/>
      <c r="E355" s="43"/>
      <c r="F355" s="43"/>
      <c r="G355" s="43"/>
      <c r="H355" s="43"/>
      <c r="I355" s="43"/>
      <c r="J355" s="43"/>
      <c r="K355" s="43"/>
      <c r="N355" s="219">
        <f t="shared" si="87"/>
        <v>0</v>
      </c>
    </row>
    <row r="356" spans="4:14" ht="15.75">
      <c r="D356" s="43"/>
      <c r="E356" s="43"/>
      <c r="F356" s="43"/>
      <c r="G356" s="43"/>
      <c r="H356" s="43"/>
      <c r="I356" s="43"/>
      <c r="J356" s="43"/>
      <c r="K356" s="43"/>
      <c r="N356" s="219">
        <f t="shared" si="87"/>
        <v>0</v>
      </c>
    </row>
    <row r="357" spans="4:14" ht="15.75">
      <c r="D357" s="43"/>
      <c r="E357" s="43"/>
      <c r="F357" s="43"/>
      <c r="G357" s="43"/>
      <c r="H357" s="43"/>
      <c r="I357" s="43"/>
      <c r="J357" s="43"/>
      <c r="K357" s="43"/>
      <c r="N357" s="219">
        <f t="shared" si="87"/>
        <v>0</v>
      </c>
    </row>
    <row r="358" spans="4:14" ht="15.75">
      <c r="D358" s="43"/>
      <c r="E358" s="43"/>
      <c r="F358" s="43"/>
      <c r="G358" s="43"/>
      <c r="H358" s="43"/>
      <c r="I358" s="43"/>
      <c r="J358" s="43"/>
      <c r="K358" s="43"/>
      <c r="N358" s="219">
        <f t="shared" si="87"/>
        <v>0</v>
      </c>
    </row>
    <row r="359" spans="4:14" ht="15.75">
      <c r="D359" s="43"/>
      <c r="E359" s="43"/>
      <c r="F359" s="43"/>
      <c r="G359" s="43"/>
      <c r="H359" s="43"/>
      <c r="I359" s="43"/>
      <c r="J359" s="43"/>
      <c r="K359" s="43"/>
      <c r="N359" s="219">
        <f t="shared" si="87"/>
        <v>0</v>
      </c>
    </row>
    <row r="360" spans="4:14" ht="15.75">
      <c r="D360" s="43"/>
      <c r="E360" s="43"/>
      <c r="F360" s="43"/>
      <c r="G360" s="43"/>
      <c r="H360" s="43"/>
      <c r="I360" s="43"/>
      <c r="J360" s="43"/>
      <c r="K360" s="43"/>
      <c r="N360" s="219">
        <f t="shared" si="87"/>
        <v>0</v>
      </c>
    </row>
    <row r="361" spans="4:14" ht="15.75">
      <c r="D361" s="43"/>
      <c r="E361" s="43"/>
      <c r="F361" s="43"/>
      <c r="G361" s="43"/>
      <c r="H361" s="43"/>
      <c r="I361" s="43"/>
      <c r="J361" s="43"/>
      <c r="K361" s="43"/>
      <c r="N361" s="219">
        <f t="shared" si="87"/>
        <v>0</v>
      </c>
    </row>
    <row r="362" spans="4:14" ht="15.75">
      <c r="D362" s="43"/>
      <c r="E362" s="43"/>
      <c r="F362" s="43"/>
      <c r="G362" s="43"/>
      <c r="H362" s="43"/>
      <c r="I362" s="43"/>
      <c r="J362" s="43"/>
      <c r="K362" s="43"/>
      <c r="N362" s="219">
        <f t="shared" si="87"/>
        <v>0</v>
      </c>
    </row>
    <row r="363" spans="4:14" ht="15.75">
      <c r="D363" s="43"/>
      <c r="E363" s="43"/>
      <c r="F363" s="43"/>
      <c r="G363" s="43"/>
      <c r="H363" s="43"/>
      <c r="I363" s="43"/>
      <c r="J363" s="43"/>
      <c r="K363" s="43"/>
      <c r="N363" s="219">
        <f t="shared" si="87"/>
        <v>0</v>
      </c>
    </row>
    <row r="364" spans="4:14" ht="15.75">
      <c r="D364" s="43"/>
      <c r="E364" s="43"/>
      <c r="F364" s="43"/>
      <c r="G364" s="43"/>
      <c r="H364" s="43"/>
      <c r="I364" s="43"/>
      <c r="J364" s="43"/>
      <c r="K364" s="43"/>
      <c r="N364" s="219">
        <f t="shared" si="87"/>
        <v>0</v>
      </c>
    </row>
    <row r="365" spans="4:14" ht="15.75">
      <c r="D365" s="43"/>
      <c r="E365" s="43"/>
      <c r="F365" s="43"/>
      <c r="G365" s="43"/>
      <c r="H365" s="43"/>
      <c r="I365" s="43"/>
      <c r="J365" s="43"/>
      <c r="K365" s="43"/>
      <c r="N365" s="219">
        <f t="shared" si="87"/>
        <v>0</v>
      </c>
    </row>
    <row r="366" spans="4:14" ht="15.75">
      <c r="D366" s="43"/>
      <c r="E366" s="43"/>
      <c r="F366" s="43"/>
      <c r="G366" s="43"/>
      <c r="H366" s="43"/>
      <c r="I366" s="43"/>
      <c r="J366" s="43"/>
      <c r="K366" s="43"/>
      <c r="N366" s="219">
        <f t="shared" si="87"/>
        <v>0</v>
      </c>
    </row>
    <row r="367" spans="4:14" ht="15.75">
      <c r="D367" s="43"/>
      <c r="E367" s="43"/>
      <c r="F367" s="43"/>
      <c r="G367" s="43"/>
      <c r="H367" s="43"/>
      <c r="I367" s="43"/>
      <c r="J367" s="43"/>
      <c r="K367" s="43"/>
      <c r="N367" s="219">
        <f t="shared" si="87"/>
        <v>0</v>
      </c>
    </row>
    <row r="368" spans="4:14" ht="15.75">
      <c r="D368" s="43"/>
      <c r="E368" s="43"/>
      <c r="F368" s="43"/>
      <c r="G368" s="43"/>
      <c r="H368" s="43"/>
      <c r="I368" s="43"/>
      <c r="J368" s="43"/>
      <c r="K368" s="43"/>
      <c r="N368" s="219">
        <f t="shared" si="87"/>
        <v>0</v>
      </c>
    </row>
    <row r="369" spans="4:14" ht="15.75">
      <c r="D369" s="43"/>
      <c r="E369" s="43"/>
      <c r="F369" s="43"/>
      <c r="G369" s="43"/>
      <c r="H369" s="43"/>
      <c r="I369" s="43"/>
      <c r="J369" s="43"/>
      <c r="K369" s="43"/>
      <c r="N369" s="219">
        <f t="shared" si="87"/>
        <v>0</v>
      </c>
    </row>
    <row r="370" spans="4:14" ht="15.75">
      <c r="D370" s="43"/>
      <c r="E370" s="43"/>
      <c r="F370" s="43"/>
      <c r="G370" s="43"/>
      <c r="H370" s="43"/>
      <c r="I370" s="43"/>
      <c r="J370" s="43"/>
      <c r="K370" s="43"/>
      <c r="N370" s="219">
        <f t="shared" si="87"/>
        <v>0</v>
      </c>
    </row>
    <row r="371" spans="4:14" ht="15.75">
      <c r="D371" s="43"/>
      <c r="E371" s="43"/>
      <c r="F371" s="43"/>
      <c r="G371" s="43"/>
      <c r="H371" s="43"/>
      <c r="I371" s="43"/>
      <c r="J371" s="43"/>
      <c r="K371" s="43"/>
      <c r="N371" s="219">
        <f t="shared" si="87"/>
        <v>0</v>
      </c>
    </row>
    <row r="372" spans="4:14" ht="15.75">
      <c r="D372" s="43"/>
      <c r="E372" s="43"/>
      <c r="F372" s="43"/>
      <c r="G372" s="43"/>
      <c r="H372" s="43"/>
      <c r="I372" s="43"/>
      <c r="J372" s="43"/>
      <c r="K372" s="43"/>
      <c r="N372" s="219">
        <f t="shared" si="87"/>
        <v>0</v>
      </c>
    </row>
    <row r="373" spans="4:14" ht="15.75">
      <c r="D373" s="43"/>
      <c r="E373" s="43"/>
      <c r="F373" s="43"/>
      <c r="G373" s="43"/>
      <c r="H373" s="43"/>
      <c r="I373" s="43"/>
      <c r="J373" s="43"/>
      <c r="K373" s="43"/>
      <c r="N373" s="219">
        <f t="shared" si="87"/>
        <v>0</v>
      </c>
    </row>
    <row r="374" spans="4:14" ht="15.75">
      <c r="D374" s="43"/>
      <c r="E374" s="43"/>
      <c r="F374" s="43"/>
      <c r="G374" s="43"/>
      <c r="H374" s="43"/>
      <c r="I374" s="43"/>
      <c r="J374" s="43"/>
      <c r="K374" s="43"/>
      <c r="N374" s="219">
        <f t="shared" si="87"/>
        <v>0</v>
      </c>
    </row>
    <row r="375" spans="4:14" ht="15.75">
      <c r="D375" s="43"/>
      <c r="E375" s="43"/>
      <c r="F375" s="43"/>
      <c r="G375" s="43"/>
      <c r="H375" s="43"/>
      <c r="I375" s="43"/>
      <c r="J375" s="43"/>
      <c r="K375" s="43"/>
      <c r="N375" s="219">
        <f t="shared" si="87"/>
        <v>0</v>
      </c>
    </row>
    <row r="376" spans="4:14" ht="15.75">
      <c r="D376" s="43"/>
      <c r="E376" s="43"/>
      <c r="F376" s="43"/>
      <c r="G376" s="43"/>
      <c r="H376" s="43"/>
      <c r="I376" s="43"/>
      <c r="J376" s="43"/>
      <c r="K376" s="43"/>
      <c r="N376" s="219">
        <f t="shared" si="87"/>
        <v>0</v>
      </c>
    </row>
    <row r="377" spans="4:14" ht="15.75">
      <c r="D377" s="43"/>
      <c r="E377" s="43"/>
      <c r="F377" s="43"/>
      <c r="G377" s="43"/>
      <c r="H377" s="43"/>
      <c r="I377" s="43"/>
      <c r="J377" s="43"/>
      <c r="K377" s="43"/>
      <c r="N377" s="219">
        <f t="shared" si="87"/>
        <v>0</v>
      </c>
    </row>
    <row r="378" spans="4:14" ht="15.75">
      <c r="D378" s="43"/>
      <c r="E378" s="43"/>
      <c r="F378" s="43"/>
      <c r="G378" s="43"/>
      <c r="H378" s="43"/>
      <c r="I378" s="43"/>
      <c r="J378" s="43"/>
      <c r="K378" s="43"/>
      <c r="N378" s="219">
        <f t="shared" si="87"/>
        <v>0</v>
      </c>
    </row>
    <row r="379" spans="4:14" ht="15.75">
      <c r="D379" s="43"/>
      <c r="E379" s="43"/>
      <c r="F379" s="43"/>
      <c r="G379" s="43"/>
      <c r="H379" s="43"/>
      <c r="I379" s="43"/>
      <c r="J379" s="43"/>
      <c r="K379" s="43"/>
      <c r="N379" s="219">
        <f t="shared" si="87"/>
        <v>0</v>
      </c>
    </row>
    <row r="380" spans="4:14" ht="15.75">
      <c r="D380" s="43"/>
      <c r="E380" s="43"/>
      <c r="F380" s="43"/>
      <c r="G380" s="43"/>
      <c r="H380" s="43"/>
      <c r="I380" s="43"/>
      <c r="J380" s="43"/>
      <c r="K380" s="43"/>
      <c r="N380" s="219">
        <f t="shared" si="87"/>
        <v>0</v>
      </c>
    </row>
    <row r="381" spans="4:14" ht="15.75">
      <c r="D381" s="43"/>
      <c r="E381" s="43"/>
      <c r="F381" s="43"/>
      <c r="G381" s="43"/>
      <c r="H381" s="43"/>
      <c r="I381" s="43"/>
      <c r="J381" s="43"/>
      <c r="K381" s="43"/>
      <c r="N381" s="219">
        <f t="shared" si="87"/>
        <v>0</v>
      </c>
    </row>
    <row r="382" spans="4:14" ht="15.75">
      <c r="D382" s="43"/>
      <c r="E382" s="43"/>
      <c r="F382" s="43"/>
      <c r="G382" s="43"/>
      <c r="H382" s="43"/>
      <c r="I382" s="43"/>
      <c r="J382" s="43"/>
      <c r="K382" s="43"/>
      <c r="N382" s="219">
        <f t="shared" si="87"/>
        <v>0</v>
      </c>
    </row>
    <row r="383" spans="4:14" ht="15.75">
      <c r="D383" s="43"/>
      <c r="E383" s="43"/>
      <c r="F383" s="43"/>
      <c r="G383" s="43"/>
      <c r="H383" s="43"/>
      <c r="I383" s="43"/>
      <c r="J383" s="43"/>
      <c r="K383" s="43"/>
      <c r="N383" s="219">
        <f t="shared" si="87"/>
        <v>0</v>
      </c>
    </row>
    <row r="384" spans="4:14" ht="15.75">
      <c r="D384" s="43"/>
      <c r="E384" s="43"/>
      <c r="F384" s="43"/>
      <c r="G384" s="43"/>
      <c r="H384" s="43"/>
      <c r="I384" s="43"/>
      <c r="J384" s="43"/>
      <c r="K384" s="43"/>
      <c r="N384" s="219">
        <f t="shared" si="87"/>
        <v>0</v>
      </c>
    </row>
    <row r="385" spans="4:14" ht="15.75">
      <c r="D385" s="43"/>
      <c r="E385" s="43"/>
      <c r="F385" s="43"/>
      <c r="G385" s="43"/>
      <c r="H385" s="43"/>
      <c r="I385" s="43"/>
      <c r="J385" s="43"/>
      <c r="K385" s="43"/>
      <c r="N385" s="219">
        <f t="shared" si="87"/>
        <v>0</v>
      </c>
    </row>
    <row r="386" spans="4:14" ht="15.75">
      <c r="D386" s="43"/>
      <c r="E386" s="43"/>
      <c r="F386" s="43"/>
      <c r="G386" s="43"/>
      <c r="H386" s="43"/>
      <c r="I386" s="43"/>
      <c r="J386" s="43"/>
      <c r="K386" s="43"/>
      <c r="N386" s="219">
        <f t="shared" si="87"/>
        <v>0</v>
      </c>
    </row>
    <row r="387" spans="4:14" ht="15.75">
      <c r="D387" s="43"/>
      <c r="E387" s="43"/>
      <c r="F387" s="43"/>
      <c r="G387" s="43"/>
      <c r="H387" s="43"/>
      <c r="I387" s="43"/>
      <c r="J387" s="43"/>
      <c r="K387" s="43"/>
      <c r="N387" s="219">
        <f t="shared" si="87"/>
        <v>0</v>
      </c>
    </row>
    <row r="388" spans="4:14" ht="15.75">
      <c r="D388" s="43"/>
      <c r="E388" s="43"/>
      <c r="F388" s="43"/>
      <c r="G388" s="43"/>
      <c r="H388" s="43"/>
      <c r="I388" s="43"/>
      <c r="J388" s="43"/>
      <c r="K388" s="43"/>
      <c r="N388" s="219">
        <f t="shared" si="87"/>
        <v>0</v>
      </c>
    </row>
    <row r="389" spans="4:14" ht="15.75">
      <c r="D389" s="43"/>
      <c r="E389" s="43"/>
      <c r="F389" s="43"/>
      <c r="G389" s="43"/>
      <c r="H389" s="43"/>
      <c r="I389" s="43"/>
      <c r="J389" s="43"/>
      <c r="K389" s="43"/>
      <c r="N389" s="219">
        <f t="shared" si="87"/>
        <v>0</v>
      </c>
    </row>
    <row r="390" spans="4:14" ht="15.75">
      <c r="D390" s="43"/>
      <c r="E390" s="43"/>
      <c r="F390" s="43"/>
      <c r="G390" s="43"/>
      <c r="H390" s="43"/>
      <c r="I390" s="43"/>
      <c r="J390" s="43"/>
      <c r="K390" s="43"/>
      <c r="N390" s="219">
        <f t="shared" si="87"/>
        <v>0</v>
      </c>
    </row>
    <row r="391" spans="4:14" ht="15.75">
      <c r="D391" s="43"/>
      <c r="E391" s="43"/>
      <c r="F391" s="43"/>
      <c r="G391" s="43"/>
      <c r="H391" s="43"/>
      <c r="I391" s="43"/>
      <c r="J391" s="43"/>
      <c r="K391" s="43"/>
      <c r="N391" s="219">
        <f t="shared" si="87"/>
        <v>0</v>
      </c>
    </row>
    <row r="392" spans="4:14" ht="15.75">
      <c r="D392" s="43"/>
      <c r="E392" s="43"/>
      <c r="F392" s="43"/>
      <c r="G392" s="43"/>
      <c r="H392" s="43"/>
      <c r="I392" s="43"/>
      <c r="J392" s="43"/>
      <c r="K392" s="43"/>
      <c r="N392" s="219">
        <f t="shared" si="87"/>
        <v>0</v>
      </c>
    </row>
    <row r="393" spans="4:14" ht="15.75">
      <c r="D393" s="43"/>
      <c r="E393" s="43"/>
      <c r="F393" s="43"/>
      <c r="G393" s="43"/>
      <c r="H393" s="43"/>
      <c r="I393" s="43"/>
      <c r="J393" s="43"/>
      <c r="K393" s="43"/>
      <c r="N393" s="219">
        <f t="shared" si="87"/>
        <v>0</v>
      </c>
    </row>
    <row r="394" spans="4:14" ht="15.75">
      <c r="D394" s="43"/>
      <c r="E394" s="43"/>
      <c r="F394" s="43"/>
      <c r="G394" s="43"/>
      <c r="H394" s="43"/>
      <c r="I394" s="43"/>
      <c r="J394" s="43"/>
      <c r="K394" s="43"/>
      <c r="N394" s="219">
        <f t="shared" si="87"/>
        <v>0</v>
      </c>
    </row>
    <row r="395" spans="4:14" ht="15.75">
      <c r="D395" s="43"/>
      <c r="E395" s="43"/>
      <c r="F395" s="43"/>
      <c r="G395" s="43"/>
      <c r="H395" s="43"/>
      <c r="I395" s="43"/>
      <c r="J395" s="43"/>
      <c r="K395" s="43"/>
      <c r="N395" s="219">
        <f t="shared" si="87"/>
        <v>0</v>
      </c>
    </row>
    <row r="396" spans="4:14" ht="15.75">
      <c r="D396" s="43"/>
      <c r="E396" s="43"/>
      <c r="F396" s="43"/>
      <c r="G396" s="43"/>
      <c r="H396" s="43"/>
      <c r="I396" s="43"/>
      <c r="J396" s="43"/>
      <c r="K396" s="43"/>
      <c r="N396" s="219">
        <f t="shared" si="87"/>
        <v>0</v>
      </c>
    </row>
    <row r="397" spans="4:14" ht="15.75">
      <c r="D397" s="43"/>
      <c r="E397" s="43"/>
      <c r="F397" s="43"/>
      <c r="G397" s="43"/>
      <c r="H397" s="43"/>
      <c r="I397" s="43"/>
      <c r="J397" s="43"/>
      <c r="K397" s="43"/>
      <c r="N397" s="219">
        <f t="shared" si="87"/>
        <v>0</v>
      </c>
    </row>
    <row r="398" spans="4:14" ht="15.75">
      <c r="D398" s="43"/>
      <c r="E398" s="43"/>
      <c r="F398" s="43"/>
      <c r="G398" s="43"/>
      <c r="H398" s="43"/>
      <c r="I398" s="43"/>
      <c r="J398" s="43"/>
      <c r="K398" s="43"/>
      <c r="N398" s="219">
        <f t="shared" si="87"/>
        <v>0</v>
      </c>
    </row>
    <row r="399" spans="4:14" ht="15.75">
      <c r="D399" s="43"/>
      <c r="E399" s="43"/>
      <c r="F399" s="43"/>
      <c r="G399" s="43"/>
      <c r="H399" s="43"/>
      <c r="I399" s="43"/>
      <c r="J399" s="43"/>
      <c r="K399" s="43"/>
      <c r="N399" s="219">
        <f t="shared" si="87"/>
        <v>0</v>
      </c>
    </row>
    <row r="400" spans="4:14" ht="15.75">
      <c r="D400" s="43"/>
      <c r="E400" s="43"/>
      <c r="F400" s="43"/>
      <c r="G400" s="43"/>
      <c r="H400" s="43"/>
      <c r="I400" s="43"/>
      <c r="J400" s="43"/>
      <c r="K400" s="43"/>
      <c r="N400" s="219">
        <f t="shared" si="87"/>
        <v>0</v>
      </c>
    </row>
    <row r="401" spans="4:14" ht="15.75">
      <c r="D401" s="43"/>
      <c r="E401" s="43"/>
      <c r="F401" s="43"/>
      <c r="G401" s="43"/>
      <c r="H401" s="43"/>
      <c r="I401" s="43"/>
      <c r="J401" s="43"/>
      <c r="K401" s="43"/>
      <c r="N401" s="219">
        <f t="shared" si="87"/>
        <v>0</v>
      </c>
    </row>
    <row r="402" spans="4:14" ht="15.75">
      <c r="D402" s="43"/>
      <c r="E402" s="43"/>
      <c r="F402" s="43"/>
      <c r="G402" s="43"/>
      <c r="H402" s="43"/>
      <c r="I402" s="43"/>
      <c r="J402" s="43"/>
      <c r="K402" s="43"/>
      <c r="N402" s="219">
        <f t="shared" si="87"/>
        <v>0</v>
      </c>
    </row>
    <row r="403" spans="4:14" ht="15.75">
      <c r="D403" s="43"/>
      <c r="E403" s="43"/>
      <c r="F403" s="43"/>
      <c r="G403" s="43"/>
      <c r="H403" s="43"/>
      <c r="I403" s="43"/>
      <c r="J403" s="43"/>
      <c r="K403" s="43"/>
      <c r="N403" s="219">
        <f t="shared" si="87"/>
        <v>0</v>
      </c>
    </row>
    <row r="404" spans="4:14" ht="15.75">
      <c r="D404" s="43"/>
      <c r="E404" s="43"/>
      <c r="F404" s="43"/>
      <c r="G404" s="43"/>
      <c r="H404" s="43"/>
      <c r="I404" s="43"/>
      <c r="J404" s="43"/>
      <c r="K404" s="43"/>
      <c r="N404" s="219">
        <f t="shared" si="87"/>
        <v>0</v>
      </c>
    </row>
    <row r="405" spans="4:14" ht="15.75">
      <c r="D405" s="43"/>
      <c r="E405" s="43"/>
      <c r="F405" s="43"/>
      <c r="G405" s="43"/>
      <c r="H405" s="43"/>
      <c r="I405" s="43"/>
      <c r="J405" s="43"/>
      <c r="K405" s="43"/>
      <c r="N405" s="219">
        <f t="shared" si="87"/>
        <v>0</v>
      </c>
    </row>
    <row r="406" spans="4:14" ht="15.75">
      <c r="D406" s="43"/>
      <c r="E406" s="43"/>
      <c r="F406" s="43"/>
      <c r="G406" s="43"/>
      <c r="H406" s="43"/>
      <c r="I406" s="43"/>
      <c r="J406" s="43"/>
      <c r="K406" s="43"/>
      <c r="N406" s="219">
        <f t="shared" si="87"/>
        <v>0</v>
      </c>
    </row>
    <row r="407" spans="4:14" ht="15.75">
      <c r="D407" s="43"/>
      <c r="E407" s="43"/>
      <c r="F407" s="43"/>
      <c r="G407" s="43"/>
      <c r="H407" s="43"/>
      <c r="I407" s="43"/>
      <c r="J407" s="43"/>
      <c r="K407" s="43"/>
      <c r="N407" s="219">
        <f t="shared" si="87"/>
        <v>0</v>
      </c>
    </row>
    <row r="408" spans="4:14" ht="15.75">
      <c r="D408" s="43"/>
      <c r="E408" s="43"/>
      <c r="F408" s="43"/>
      <c r="G408" s="43"/>
      <c r="H408" s="43"/>
      <c r="I408" s="43"/>
      <c r="J408" s="43"/>
      <c r="K408" s="43"/>
      <c r="N408" s="219">
        <f aca="true" t="shared" si="88" ref="N408:N471">C408+F408</f>
        <v>0</v>
      </c>
    </row>
    <row r="409" spans="4:14" ht="15.75">
      <c r="D409" s="43"/>
      <c r="E409" s="43"/>
      <c r="F409" s="43"/>
      <c r="G409" s="43"/>
      <c r="H409" s="43"/>
      <c r="I409" s="43"/>
      <c r="J409" s="43"/>
      <c r="K409" s="43"/>
      <c r="N409" s="219">
        <f t="shared" si="88"/>
        <v>0</v>
      </c>
    </row>
    <row r="410" spans="4:14" ht="15.75">
      <c r="D410" s="43"/>
      <c r="E410" s="43"/>
      <c r="F410" s="43"/>
      <c r="G410" s="43"/>
      <c r="H410" s="43"/>
      <c r="I410" s="43"/>
      <c r="J410" s="43"/>
      <c r="K410" s="43"/>
      <c r="N410" s="219">
        <f t="shared" si="88"/>
        <v>0</v>
      </c>
    </row>
    <row r="411" spans="4:14" ht="15.75">
      <c r="D411" s="43"/>
      <c r="E411" s="43"/>
      <c r="F411" s="43"/>
      <c r="G411" s="43"/>
      <c r="H411" s="43"/>
      <c r="I411" s="43"/>
      <c r="J411" s="43"/>
      <c r="K411" s="43"/>
      <c r="N411" s="219">
        <f t="shared" si="88"/>
        <v>0</v>
      </c>
    </row>
    <row r="412" spans="4:14" ht="15.75">
      <c r="D412" s="43"/>
      <c r="E412" s="43"/>
      <c r="F412" s="43"/>
      <c r="G412" s="43"/>
      <c r="H412" s="43"/>
      <c r="I412" s="43"/>
      <c r="J412" s="43"/>
      <c r="K412" s="43"/>
      <c r="N412" s="219">
        <f t="shared" si="88"/>
        <v>0</v>
      </c>
    </row>
    <row r="413" spans="4:14" ht="15.75">
      <c r="D413" s="43"/>
      <c r="E413" s="43"/>
      <c r="F413" s="43"/>
      <c r="G413" s="43"/>
      <c r="H413" s="43"/>
      <c r="I413" s="43"/>
      <c r="J413" s="43"/>
      <c r="K413" s="43"/>
      <c r="N413" s="219">
        <f t="shared" si="88"/>
        <v>0</v>
      </c>
    </row>
    <row r="414" spans="4:14" ht="15.75">
      <c r="D414" s="43"/>
      <c r="E414" s="43"/>
      <c r="F414" s="43"/>
      <c r="G414" s="43"/>
      <c r="H414" s="43"/>
      <c r="I414" s="43"/>
      <c r="J414" s="43"/>
      <c r="K414" s="43"/>
      <c r="N414" s="219">
        <f t="shared" si="88"/>
        <v>0</v>
      </c>
    </row>
    <row r="415" spans="4:14" ht="15.75">
      <c r="D415" s="43"/>
      <c r="E415" s="43"/>
      <c r="F415" s="43"/>
      <c r="G415" s="43"/>
      <c r="H415" s="43"/>
      <c r="I415" s="43"/>
      <c r="J415" s="43"/>
      <c r="K415" s="43"/>
      <c r="N415" s="219">
        <f t="shared" si="88"/>
        <v>0</v>
      </c>
    </row>
    <row r="416" spans="4:14" ht="15.75">
      <c r="D416" s="43"/>
      <c r="E416" s="43"/>
      <c r="F416" s="43"/>
      <c r="G416" s="43"/>
      <c r="H416" s="43"/>
      <c r="I416" s="43"/>
      <c r="J416" s="43"/>
      <c r="K416" s="43"/>
      <c r="N416" s="219">
        <f t="shared" si="88"/>
        <v>0</v>
      </c>
    </row>
    <row r="417" spans="4:14" ht="15.75">
      <c r="D417" s="43"/>
      <c r="E417" s="43"/>
      <c r="F417" s="43"/>
      <c r="G417" s="43"/>
      <c r="H417" s="43"/>
      <c r="I417" s="43"/>
      <c r="J417" s="43"/>
      <c r="K417" s="43"/>
      <c r="N417" s="219">
        <f t="shared" si="88"/>
        <v>0</v>
      </c>
    </row>
    <row r="418" spans="4:14" ht="15.75">
      <c r="D418" s="43"/>
      <c r="E418" s="43"/>
      <c r="F418" s="43"/>
      <c r="G418" s="43"/>
      <c r="H418" s="43"/>
      <c r="I418" s="43"/>
      <c r="J418" s="43"/>
      <c r="K418" s="43"/>
      <c r="N418" s="219">
        <f t="shared" si="88"/>
        <v>0</v>
      </c>
    </row>
    <row r="419" spans="4:14" ht="15.75">
      <c r="D419" s="43"/>
      <c r="E419" s="43"/>
      <c r="F419" s="43"/>
      <c r="G419" s="43"/>
      <c r="H419" s="43"/>
      <c r="I419" s="43"/>
      <c r="J419" s="43"/>
      <c r="K419" s="43"/>
      <c r="N419" s="219">
        <f t="shared" si="88"/>
        <v>0</v>
      </c>
    </row>
    <row r="420" spans="4:14" ht="15.75">
      <c r="D420" s="43"/>
      <c r="E420" s="43"/>
      <c r="F420" s="43"/>
      <c r="G420" s="43"/>
      <c r="H420" s="43"/>
      <c r="I420" s="43"/>
      <c r="J420" s="43"/>
      <c r="K420" s="43"/>
      <c r="N420" s="219">
        <f t="shared" si="88"/>
        <v>0</v>
      </c>
    </row>
    <row r="421" spans="4:14" ht="15.75">
      <c r="D421" s="43"/>
      <c r="E421" s="43"/>
      <c r="F421" s="43"/>
      <c r="G421" s="43"/>
      <c r="H421" s="43"/>
      <c r="I421" s="43"/>
      <c r="J421" s="43"/>
      <c r="K421" s="43"/>
      <c r="N421" s="219">
        <f t="shared" si="88"/>
        <v>0</v>
      </c>
    </row>
    <row r="422" spans="4:14" ht="15.75">
      <c r="D422" s="43"/>
      <c r="E422" s="43"/>
      <c r="F422" s="43"/>
      <c r="G422" s="43"/>
      <c r="H422" s="43"/>
      <c r="I422" s="43"/>
      <c r="J422" s="43"/>
      <c r="K422" s="43"/>
      <c r="N422" s="219">
        <f t="shared" si="88"/>
        <v>0</v>
      </c>
    </row>
    <row r="423" spans="4:14" ht="15.75">
      <c r="D423" s="43"/>
      <c r="E423" s="43"/>
      <c r="F423" s="43"/>
      <c r="G423" s="43"/>
      <c r="H423" s="43"/>
      <c r="I423" s="43"/>
      <c r="J423" s="43"/>
      <c r="K423" s="43"/>
      <c r="N423" s="219">
        <f t="shared" si="88"/>
        <v>0</v>
      </c>
    </row>
    <row r="424" spans="4:14" ht="15.75">
      <c r="D424" s="43"/>
      <c r="E424" s="43"/>
      <c r="F424" s="43"/>
      <c r="G424" s="43"/>
      <c r="H424" s="43"/>
      <c r="I424" s="43"/>
      <c r="J424" s="43"/>
      <c r="K424" s="43"/>
      <c r="N424" s="219">
        <f t="shared" si="88"/>
        <v>0</v>
      </c>
    </row>
    <row r="425" spans="4:14" ht="15.75">
      <c r="D425" s="43"/>
      <c r="E425" s="43"/>
      <c r="F425" s="43"/>
      <c r="G425" s="43"/>
      <c r="H425" s="43"/>
      <c r="I425" s="43"/>
      <c r="J425" s="43"/>
      <c r="K425" s="43"/>
      <c r="N425" s="219">
        <f t="shared" si="88"/>
        <v>0</v>
      </c>
    </row>
    <row r="426" spans="4:14" ht="15.75">
      <c r="D426" s="43"/>
      <c r="E426" s="43"/>
      <c r="F426" s="43"/>
      <c r="G426" s="43"/>
      <c r="H426" s="43"/>
      <c r="I426" s="43"/>
      <c r="J426" s="43"/>
      <c r="K426" s="43"/>
      <c r="N426" s="219">
        <f t="shared" si="88"/>
        <v>0</v>
      </c>
    </row>
    <row r="427" spans="4:14" ht="15.75">
      <c r="D427" s="43"/>
      <c r="E427" s="43"/>
      <c r="F427" s="43"/>
      <c r="G427" s="43"/>
      <c r="H427" s="43"/>
      <c r="I427" s="43"/>
      <c r="J427" s="43"/>
      <c r="K427" s="43"/>
      <c r="N427" s="219">
        <f t="shared" si="88"/>
        <v>0</v>
      </c>
    </row>
    <row r="428" spans="4:14" ht="15.75">
      <c r="D428" s="43"/>
      <c r="E428" s="43"/>
      <c r="F428" s="43"/>
      <c r="G428" s="43"/>
      <c r="H428" s="43"/>
      <c r="I428" s="43"/>
      <c r="J428" s="43"/>
      <c r="K428" s="43"/>
      <c r="N428" s="219">
        <f t="shared" si="88"/>
        <v>0</v>
      </c>
    </row>
    <row r="429" spans="4:14" ht="15.75">
      <c r="D429" s="43"/>
      <c r="E429" s="43"/>
      <c r="F429" s="43"/>
      <c r="G429" s="43"/>
      <c r="H429" s="43"/>
      <c r="I429" s="43"/>
      <c r="J429" s="43"/>
      <c r="K429" s="43"/>
      <c r="N429" s="219">
        <f t="shared" si="88"/>
        <v>0</v>
      </c>
    </row>
    <row r="430" spans="4:14" ht="15.75">
      <c r="D430" s="43"/>
      <c r="E430" s="43"/>
      <c r="F430" s="43"/>
      <c r="G430" s="43"/>
      <c r="H430" s="43"/>
      <c r="I430" s="43"/>
      <c r="J430" s="43"/>
      <c r="K430" s="43"/>
      <c r="N430" s="219">
        <f t="shared" si="88"/>
        <v>0</v>
      </c>
    </row>
    <row r="431" spans="4:14" ht="15.75">
      <c r="D431" s="43"/>
      <c r="E431" s="43"/>
      <c r="F431" s="43"/>
      <c r="G431" s="43"/>
      <c r="H431" s="43"/>
      <c r="I431" s="43"/>
      <c r="J431" s="43"/>
      <c r="K431" s="43"/>
      <c r="N431" s="219">
        <f t="shared" si="88"/>
        <v>0</v>
      </c>
    </row>
    <row r="432" spans="4:14" ht="15.75">
      <c r="D432" s="43"/>
      <c r="E432" s="43"/>
      <c r="F432" s="43"/>
      <c r="G432" s="43"/>
      <c r="H432" s="43"/>
      <c r="I432" s="43"/>
      <c r="J432" s="43"/>
      <c r="K432" s="43"/>
      <c r="N432" s="219">
        <f t="shared" si="88"/>
        <v>0</v>
      </c>
    </row>
    <row r="433" spans="4:14" ht="15.75">
      <c r="D433" s="43"/>
      <c r="E433" s="43"/>
      <c r="F433" s="43"/>
      <c r="G433" s="43"/>
      <c r="H433" s="43"/>
      <c r="I433" s="43"/>
      <c r="J433" s="43"/>
      <c r="K433" s="43"/>
      <c r="N433" s="219">
        <f t="shared" si="88"/>
        <v>0</v>
      </c>
    </row>
    <row r="434" spans="4:14" ht="15.75">
      <c r="D434" s="43"/>
      <c r="E434" s="43"/>
      <c r="F434" s="43"/>
      <c r="G434" s="43"/>
      <c r="H434" s="43"/>
      <c r="I434" s="43"/>
      <c r="J434" s="43"/>
      <c r="K434" s="43"/>
      <c r="N434" s="219">
        <f t="shared" si="88"/>
        <v>0</v>
      </c>
    </row>
    <row r="435" spans="4:14" ht="15.75">
      <c r="D435" s="43"/>
      <c r="E435" s="43"/>
      <c r="F435" s="43"/>
      <c r="G435" s="43"/>
      <c r="H435" s="43"/>
      <c r="I435" s="43"/>
      <c r="J435" s="43"/>
      <c r="K435" s="43"/>
      <c r="N435" s="219">
        <f t="shared" si="88"/>
        <v>0</v>
      </c>
    </row>
    <row r="436" spans="4:14" ht="15.75">
      <c r="D436" s="43"/>
      <c r="E436" s="43"/>
      <c r="F436" s="43"/>
      <c r="G436" s="43"/>
      <c r="H436" s="43"/>
      <c r="I436" s="43"/>
      <c r="J436" s="43"/>
      <c r="K436" s="43"/>
      <c r="N436" s="219">
        <f t="shared" si="88"/>
        <v>0</v>
      </c>
    </row>
    <row r="437" spans="4:14" ht="15.75">
      <c r="D437" s="43"/>
      <c r="E437" s="43"/>
      <c r="F437" s="43"/>
      <c r="G437" s="43"/>
      <c r="H437" s="43"/>
      <c r="I437" s="43"/>
      <c r="J437" s="43"/>
      <c r="K437" s="43"/>
      <c r="N437" s="219">
        <f t="shared" si="88"/>
        <v>0</v>
      </c>
    </row>
    <row r="438" spans="4:14" ht="15.75">
      <c r="D438" s="43"/>
      <c r="E438" s="43"/>
      <c r="F438" s="43"/>
      <c r="G438" s="43"/>
      <c r="H438" s="43"/>
      <c r="I438" s="43"/>
      <c r="J438" s="43"/>
      <c r="K438" s="43"/>
      <c r="N438" s="219">
        <f t="shared" si="88"/>
        <v>0</v>
      </c>
    </row>
    <row r="439" spans="4:14" ht="15.75">
      <c r="D439" s="43"/>
      <c r="E439" s="43"/>
      <c r="F439" s="43"/>
      <c r="G439" s="43"/>
      <c r="H439" s="43"/>
      <c r="I439" s="43"/>
      <c r="J439" s="43"/>
      <c r="K439" s="43"/>
      <c r="N439" s="219">
        <f t="shared" si="88"/>
        <v>0</v>
      </c>
    </row>
    <row r="440" spans="4:14" ht="15.75">
      <c r="D440" s="43"/>
      <c r="E440" s="43"/>
      <c r="F440" s="43"/>
      <c r="G440" s="43"/>
      <c r="H440" s="43"/>
      <c r="I440" s="43"/>
      <c r="J440" s="43"/>
      <c r="K440" s="43"/>
      <c r="N440" s="219">
        <f t="shared" si="88"/>
        <v>0</v>
      </c>
    </row>
    <row r="441" spans="4:14" ht="15.75">
      <c r="D441" s="43"/>
      <c r="E441" s="43"/>
      <c r="F441" s="43"/>
      <c r="G441" s="43"/>
      <c r="H441" s="43"/>
      <c r="I441" s="43"/>
      <c r="J441" s="43"/>
      <c r="K441" s="43"/>
      <c r="N441" s="219">
        <f t="shared" si="88"/>
        <v>0</v>
      </c>
    </row>
    <row r="442" spans="4:14" ht="15.75">
      <c r="D442" s="43"/>
      <c r="E442" s="43"/>
      <c r="F442" s="43"/>
      <c r="G442" s="43"/>
      <c r="H442" s="43"/>
      <c r="I442" s="43"/>
      <c r="J442" s="43"/>
      <c r="K442" s="43"/>
      <c r="N442" s="219">
        <f t="shared" si="88"/>
        <v>0</v>
      </c>
    </row>
    <row r="443" spans="4:14" ht="15.75">
      <c r="D443" s="43"/>
      <c r="E443" s="43"/>
      <c r="F443" s="43"/>
      <c r="G443" s="43"/>
      <c r="H443" s="43"/>
      <c r="I443" s="43"/>
      <c r="J443" s="43"/>
      <c r="K443" s="43"/>
      <c r="N443" s="219">
        <f t="shared" si="88"/>
        <v>0</v>
      </c>
    </row>
    <row r="444" spans="4:14" ht="15.75">
      <c r="D444" s="43"/>
      <c r="E444" s="43"/>
      <c r="F444" s="43"/>
      <c r="G444" s="43"/>
      <c r="H444" s="43"/>
      <c r="I444" s="43"/>
      <c r="J444" s="43"/>
      <c r="K444" s="43"/>
      <c r="N444" s="219">
        <f t="shared" si="88"/>
        <v>0</v>
      </c>
    </row>
    <row r="445" spans="4:14" ht="15.75">
      <c r="D445" s="43"/>
      <c r="E445" s="43"/>
      <c r="F445" s="43"/>
      <c r="G445" s="43"/>
      <c r="H445" s="43"/>
      <c r="I445" s="43"/>
      <c r="J445" s="43"/>
      <c r="K445" s="43"/>
      <c r="N445" s="219">
        <f t="shared" si="88"/>
        <v>0</v>
      </c>
    </row>
    <row r="446" spans="4:14" ht="15.75">
      <c r="D446" s="43"/>
      <c r="E446" s="43"/>
      <c r="F446" s="43"/>
      <c r="G446" s="43"/>
      <c r="H446" s="43"/>
      <c r="I446" s="43"/>
      <c r="J446" s="43"/>
      <c r="K446" s="43"/>
      <c r="N446" s="219">
        <f t="shared" si="88"/>
        <v>0</v>
      </c>
    </row>
    <row r="447" spans="4:14" ht="15.75">
      <c r="D447" s="43"/>
      <c r="E447" s="43"/>
      <c r="F447" s="43"/>
      <c r="G447" s="43"/>
      <c r="H447" s="43"/>
      <c r="I447" s="43"/>
      <c r="J447" s="43"/>
      <c r="K447" s="43"/>
      <c r="N447" s="219">
        <f t="shared" si="88"/>
        <v>0</v>
      </c>
    </row>
    <row r="448" spans="4:14" ht="15.75">
      <c r="D448" s="43"/>
      <c r="E448" s="43"/>
      <c r="F448" s="43"/>
      <c r="G448" s="43"/>
      <c r="H448" s="43"/>
      <c r="I448" s="43"/>
      <c r="J448" s="43"/>
      <c r="K448" s="43"/>
      <c r="N448" s="219">
        <f t="shared" si="88"/>
        <v>0</v>
      </c>
    </row>
    <row r="449" spans="4:14" ht="15.75">
      <c r="D449" s="43"/>
      <c r="E449" s="43"/>
      <c r="F449" s="43"/>
      <c r="G449" s="43"/>
      <c r="H449" s="43"/>
      <c r="I449" s="43"/>
      <c r="J449" s="43"/>
      <c r="K449" s="43"/>
      <c r="N449" s="219">
        <f t="shared" si="88"/>
        <v>0</v>
      </c>
    </row>
    <row r="450" spans="4:14" ht="15.75">
      <c r="D450" s="43"/>
      <c r="E450" s="43"/>
      <c r="F450" s="43"/>
      <c r="G450" s="43"/>
      <c r="H450" s="43"/>
      <c r="I450" s="43"/>
      <c r="J450" s="43"/>
      <c r="K450" s="43"/>
      <c r="N450" s="219">
        <f t="shared" si="88"/>
        <v>0</v>
      </c>
    </row>
    <row r="451" spans="4:14" ht="15.75">
      <c r="D451" s="43"/>
      <c r="E451" s="43"/>
      <c r="F451" s="43"/>
      <c r="G451" s="43"/>
      <c r="H451" s="43"/>
      <c r="I451" s="43"/>
      <c r="J451" s="43"/>
      <c r="K451" s="43"/>
      <c r="N451" s="219">
        <f t="shared" si="88"/>
        <v>0</v>
      </c>
    </row>
    <row r="452" spans="4:14" ht="15.75">
      <c r="D452" s="43"/>
      <c r="E452" s="43"/>
      <c r="F452" s="43"/>
      <c r="G452" s="43"/>
      <c r="H452" s="43"/>
      <c r="I452" s="43"/>
      <c r="J452" s="43"/>
      <c r="K452" s="43"/>
      <c r="N452" s="219">
        <f t="shared" si="88"/>
        <v>0</v>
      </c>
    </row>
    <row r="453" spans="4:14" ht="15.75">
      <c r="D453" s="43"/>
      <c r="E453" s="43"/>
      <c r="F453" s="43"/>
      <c r="G453" s="43"/>
      <c r="H453" s="43"/>
      <c r="I453" s="43"/>
      <c r="J453" s="43"/>
      <c r="K453" s="43"/>
      <c r="N453" s="219">
        <f t="shared" si="88"/>
        <v>0</v>
      </c>
    </row>
    <row r="454" spans="4:14" ht="15.75">
      <c r="D454" s="43"/>
      <c r="E454" s="43"/>
      <c r="F454" s="43"/>
      <c r="G454" s="43"/>
      <c r="H454" s="43"/>
      <c r="I454" s="43"/>
      <c r="J454" s="43"/>
      <c r="K454" s="43"/>
      <c r="N454" s="219">
        <f t="shared" si="88"/>
        <v>0</v>
      </c>
    </row>
    <row r="455" spans="4:14" ht="15.75">
      <c r="D455" s="43"/>
      <c r="E455" s="43"/>
      <c r="F455" s="43"/>
      <c r="G455" s="43"/>
      <c r="H455" s="43"/>
      <c r="I455" s="43"/>
      <c r="J455" s="43"/>
      <c r="K455" s="43"/>
      <c r="N455" s="219">
        <f t="shared" si="88"/>
        <v>0</v>
      </c>
    </row>
    <row r="456" spans="4:14" ht="15.75">
      <c r="D456" s="43"/>
      <c r="E456" s="43"/>
      <c r="F456" s="43"/>
      <c r="G456" s="43"/>
      <c r="H456" s="43"/>
      <c r="I456" s="43"/>
      <c r="J456" s="43"/>
      <c r="K456" s="43"/>
      <c r="N456" s="219">
        <f t="shared" si="88"/>
        <v>0</v>
      </c>
    </row>
    <row r="457" spans="4:14" ht="15.75">
      <c r="D457" s="43"/>
      <c r="E457" s="43"/>
      <c r="F457" s="43"/>
      <c r="G457" s="43"/>
      <c r="H457" s="43"/>
      <c r="I457" s="43"/>
      <c r="J457" s="43"/>
      <c r="K457" s="43"/>
      <c r="N457" s="219">
        <f t="shared" si="88"/>
        <v>0</v>
      </c>
    </row>
    <row r="458" spans="4:14" ht="15.75">
      <c r="D458" s="43"/>
      <c r="E458" s="43"/>
      <c r="F458" s="43"/>
      <c r="G458" s="43"/>
      <c r="H458" s="43"/>
      <c r="I458" s="43"/>
      <c r="J458" s="43"/>
      <c r="K458" s="43"/>
      <c r="N458" s="219">
        <f t="shared" si="88"/>
        <v>0</v>
      </c>
    </row>
    <row r="459" spans="4:14" ht="15.75">
      <c r="D459" s="43"/>
      <c r="E459" s="43"/>
      <c r="F459" s="43"/>
      <c r="G459" s="43"/>
      <c r="H459" s="43"/>
      <c r="I459" s="43"/>
      <c r="J459" s="43"/>
      <c r="K459" s="43"/>
      <c r="N459" s="219">
        <f t="shared" si="88"/>
        <v>0</v>
      </c>
    </row>
    <row r="460" spans="4:14" ht="15.75">
      <c r="D460" s="43"/>
      <c r="E460" s="43"/>
      <c r="F460" s="43"/>
      <c r="G460" s="43"/>
      <c r="H460" s="43"/>
      <c r="I460" s="43"/>
      <c r="J460" s="43"/>
      <c r="K460" s="43"/>
      <c r="N460" s="219">
        <f t="shared" si="88"/>
        <v>0</v>
      </c>
    </row>
    <row r="461" spans="4:14" ht="15.75">
      <c r="D461" s="43"/>
      <c r="E461" s="43"/>
      <c r="F461" s="43"/>
      <c r="G461" s="43"/>
      <c r="H461" s="43"/>
      <c r="I461" s="43"/>
      <c r="J461" s="43"/>
      <c r="K461" s="43"/>
      <c r="N461" s="219">
        <f t="shared" si="88"/>
        <v>0</v>
      </c>
    </row>
    <row r="462" spans="4:14" ht="15.75">
      <c r="D462" s="43"/>
      <c r="E462" s="43"/>
      <c r="F462" s="43"/>
      <c r="G462" s="43"/>
      <c r="H462" s="43"/>
      <c r="I462" s="43"/>
      <c r="J462" s="43"/>
      <c r="K462" s="43"/>
      <c r="N462" s="219">
        <f t="shared" si="88"/>
        <v>0</v>
      </c>
    </row>
    <row r="463" spans="4:14" ht="15.75">
      <c r="D463" s="43"/>
      <c r="E463" s="43"/>
      <c r="F463" s="43"/>
      <c r="G463" s="43"/>
      <c r="H463" s="43"/>
      <c r="I463" s="43"/>
      <c r="J463" s="43"/>
      <c r="K463" s="43"/>
      <c r="N463" s="219">
        <f t="shared" si="88"/>
        <v>0</v>
      </c>
    </row>
    <row r="464" spans="4:14" ht="15.75">
      <c r="D464" s="43"/>
      <c r="E464" s="43"/>
      <c r="F464" s="43"/>
      <c r="G464" s="43"/>
      <c r="H464" s="43"/>
      <c r="I464" s="43"/>
      <c r="J464" s="43"/>
      <c r="K464" s="43"/>
      <c r="N464" s="219">
        <f t="shared" si="88"/>
        <v>0</v>
      </c>
    </row>
    <row r="465" spans="4:14" ht="15.75">
      <c r="D465" s="43"/>
      <c r="E465" s="43"/>
      <c r="F465" s="43"/>
      <c r="G465" s="43"/>
      <c r="H465" s="43"/>
      <c r="I465" s="43"/>
      <c r="J465" s="43"/>
      <c r="K465" s="43"/>
      <c r="N465" s="219">
        <f t="shared" si="88"/>
        <v>0</v>
      </c>
    </row>
    <row r="466" spans="4:14" ht="15.75">
      <c r="D466" s="43"/>
      <c r="E466" s="43"/>
      <c r="F466" s="43"/>
      <c r="G466" s="43"/>
      <c r="H466" s="43"/>
      <c r="I466" s="43"/>
      <c r="J466" s="43"/>
      <c r="K466" s="43"/>
      <c r="N466" s="219">
        <f t="shared" si="88"/>
        <v>0</v>
      </c>
    </row>
    <row r="467" spans="4:14" ht="15.75">
      <c r="D467" s="43"/>
      <c r="E467" s="43"/>
      <c r="F467" s="43"/>
      <c r="G467" s="43"/>
      <c r="H467" s="43"/>
      <c r="I467" s="43"/>
      <c r="J467" s="43"/>
      <c r="K467" s="43"/>
      <c r="N467" s="219">
        <f t="shared" si="88"/>
        <v>0</v>
      </c>
    </row>
    <row r="468" spans="4:14" ht="15.75">
      <c r="D468" s="43"/>
      <c r="E468" s="43"/>
      <c r="F468" s="43"/>
      <c r="G468" s="43"/>
      <c r="H468" s="43"/>
      <c r="I468" s="43"/>
      <c r="J468" s="43"/>
      <c r="K468" s="43"/>
      <c r="N468" s="219">
        <f t="shared" si="88"/>
        <v>0</v>
      </c>
    </row>
    <row r="469" spans="4:14" ht="15.75">
      <c r="D469" s="43"/>
      <c r="E469" s="43"/>
      <c r="F469" s="43"/>
      <c r="G469" s="43"/>
      <c r="H469" s="43"/>
      <c r="I469" s="43"/>
      <c r="J469" s="43"/>
      <c r="K469" s="43"/>
      <c r="N469" s="219">
        <f t="shared" si="88"/>
        <v>0</v>
      </c>
    </row>
    <row r="470" spans="4:14" ht="15.75">
      <c r="D470" s="43"/>
      <c r="E470" s="43"/>
      <c r="F470" s="43"/>
      <c r="G470" s="43"/>
      <c r="H470" s="43"/>
      <c r="I470" s="43"/>
      <c r="J470" s="43"/>
      <c r="K470" s="43"/>
      <c r="N470" s="219">
        <f t="shared" si="88"/>
        <v>0</v>
      </c>
    </row>
    <row r="471" spans="4:14" ht="15.75">
      <c r="D471" s="43"/>
      <c r="E471" s="43"/>
      <c r="F471" s="43"/>
      <c r="G471" s="43"/>
      <c r="H471" s="43"/>
      <c r="I471" s="43"/>
      <c r="J471" s="43"/>
      <c r="K471" s="43"/>
      <c r="N471" s="219">
        <f t="shared" si="88"/>
        <v>0</v>
      </c>
    </row>
    <row r="472" spans="4:14" ht="15.75">
      <c r="D472" s="43"/>
      <c r="E472" s="43"/>
      <c r="F472" s="43"/>
      <c r="G472" s="43"/>
      <c r="H472" s="43"/>
      <c r="I472" s="43"/>
      <c r="J472" s="43"/>
      <c r="K472" s="43"/>
      <c r="N472" s="219">
        <f aca="true" t="shared" si="89" ref="N472:N535">C472+F472</f>
        <v>0</v>
      </c>
    </row>
    <row r="473" spans="4:14" ht="15.75">
      <c r="D473" s="43"/>
      <c r="E473" s="43"/>
      <c r="F473" s="43"/>
      <c r="G473" s="43"/>
      <c r="H473" s="43"/>
      <c r="I473" s="43"/>
      <c r="J473" s="43"/>
      <c r="K473" s="43"/>
      <c r="N473" s="219">
        <f t="shared" si="89"/>
        <v>0</v>
      </c>
    </row>
    <row r="474" spans="4:14" ht="15.75">
      <c r="D474" s="43"/>
      <c r="E474" s="43"/>
      <c r="F474" s="43"/>
      <c r="G474" s="43"/>
      <c r="H474" s="43"/>
      <c r="I474" s="43"/>
      <c r="J474" s="43"/>
      <c r="K474" s="43"/>
      <c r="N474" s="219">
        <f t="shared" si="89"/>
        <v>0</v>
      </c>
    </row>
    <row r="475" spans="4:14" ht="15.75">
      <c r="D475" s="43"/>
      <c r="E475" s="43"/>
      <c r="F475" s="43"/>
      <c r="G475" s="43"/>
      <c r="H475" s="43"/>
      <c r="I475" s="43"/>
      <c r="J475" s="43"/>
      <c r="K475" s="43"/>
      <c r="N475" s="219">
        <f t="shared" si="89"/>
        <v>0</v>
      </c>
    </row>
    <row r="476" spans="4:14" ht="15.75">
      <c r="D476" s="43"/>
      <c r="E476" s="43"/>
      <c r="F476" s="43"/>
      <c r="G476" s="43"/>
      <c r="H476" s="43"/>
      <c r="I476" s="43"/>
      <c r="J476" s="43"/>
      <c r="K476" s="43"/>
      <c r="N476" s="219">
        <f t="shared" si="89"/>
        <v>0</v>
      </c>
    </row>
    <row r="477" spans="4:14" ht="15.75">
      <c r="D477" s="43"/>
      <c r="E477" s="43"/>
      <c r="F477" s="43"/>
      <c r="G477" s="43"/>
      <c r="H477" s="43"/>
      <c r="I477" s="43"/>
      <c r="J477" s="43"/>
      <c r="K477" s="43"/>
      <c r="N477" s="219">
        <f t="shared" si="89"/>
        <v>0</v>
      </c>
    </row>
    <row r="478" spans="4:14" ht="15.75">
      <c r="D478" s="43"/>
      <c r="E478" s="43"/>
      <c r="F478" s="43"/>
      <c r="G478" s="43"/>
      <c r="H478" s="43"/>
      <c r="I478" s="43"/>
      <c r="J478" s="43"/>
      <c r="K478" s="43"/>
      <c r="N478" s="219">
        <f t="shared" si="89"/>
        <v>0</v>
      </c>
    </row>
    <row r="479" spans="4:14" ht="15.75">
      <c r="D479" s="43"/>
      <c r="E479" s="43"/>
      <c r="F479" s="43"/>
      <c r="G479" s="43"/>
      <c r="H479" s="43"/>
      <c r="I479" s="43"/>
      <c r="J479" s="43"/>
      <c r="K479" s="43"/>
      <c r="N479" s="219">
        <f t="shared" si="89"/>
        <v>0</v>
      </c>
    </row>
    <row r="480" spans="4:14" ht="15.75">
      <c r="D480" s="43"/>
      <c r="E480" s="43"/>
      <c r="F480" s="43"/>
      <c r="G480" s="43"/>
      <c r="H480" s="43"/>
      <c r="I480" s="43"/>
      <c r="J480" s="43"/>
      <c r="K480" s="43"/>
      <c r="N480" s="219">
        <f t="shared" si="89"/>
        <v>0</v>
      </c>
    </row>
    <row r="481" spans="4:14" ht="15.75">
      <c r="D481" s="43"/>
      <c r="E481" s="43"/>
      <c r="F481" s="43"/>
      <c r="G481" s="43"/>
      <c r="H481" s="43"/>
      <c r="I481" s="43"/>
      <c r="J481" s="43"/>
      <c r="K481" s="43"/>
      <c r="N481" s="219">
        <f t="shared" si="89"/>
        <v>0</v>
      </c>
    </row>
    <row r="482" spans="4:14" ht="15.75">
      <c r="D482" s="43"/>
      <c r="E482" s="43"/>
      <c r="F482" s="43"/>
      <c r="G482" s="43"/>
      <c r="H482" s="43"/>
      <c r="I482" s="43"/>
      <c r="J482" s="43"/>
      <c r="K482" s="43"/>
      <c r="N482" s="219">
        <f t="shared" si="89"/>
        <v>0</v>
      </c>
    </row>
    <row r="483" spans="4:14" ht="15.75">
      <c r="D483" s="43"/>
      <c r="E483" s="43"/>
      <c r="F483" s="43"/>
      <c r="G483" s="43"/>
      <c r="H483" s="43"/>
      <c r="I483" s="43"/>
      <c r="J483" s="43"/>
      <c r="K483" s="43"/>
      <c r="N483" s="219">
        <f t="shared" si="89"/>
        <v>0</v>
      </c>
    </row>
    <row r="484" spans="4:14" ht="15.75">
      <c r="D484" s="43"/>
      <c r="E484" s="43"/>
      <c r="F484" s="43"/>
      <c r="G484" s="43"/>
      <c r="H484" s="43"/>
      <c r="I484" s="43"/>
      <c r="J484" s="43"/>
      <c r="K484" s="43"/>
      <c r="N484" s="219">
        <f t="shared" si="89"/>
        <v>0</v>
      </c>
    </row>
    <row r="485" spans="4:14" ht="15.75">
      <c r="D485" s="43"/>
      <c r="E485" s="43"/>
      <c r="F485" s="43"/>
      <c r="G485" s="43"/>
      <c r="H485" s="43"/>
      <c r="I485" s="43"/>
      <c r="J485" s="43"/>
      <c r="K485" s="43"/>
      <c r="N485" s="219">
        <f t="shared" si="89"/>
        <v>0</v>
      </c>
    </row>
    <row r="486" spans="4:14" ht="15.75">
      <c r="D486" s="43"/>
      <c r="E486" s="43"/>
      <c r="F486" s="43"/>
      <c r="G486" s="43"/>
      <c r="H486" s="43"/>
      <c r="I486" s="43"/>
      <c r="J486" s="43"/>
      <c r="K486" s="43"/>
      <c r="N486" s="219">
        <f t="shared" si="89"/>
        <v>0</v>
      </c>
    </row>
    <row r="487" spans="4:14" ht="15.75">
      <c r="D487" s="43"/>
      <c r="E487" s="43"/>
      <c r="F487" s="43"/>
      <c r="G487" s="43"/>
      <c r="H487" s="43"/>
      <c r="I487" s="43"/>
      <c r="J487" s="43"/>
      <c r="K487" s="43"/>
      <c r="N487" s="219">
        <f t="shared" si="89"/>
        <v>0</v>
      </c>
    </row>
    <row r="488" spans="4:14" ht="15.75">
      <c r="D488" s="43"/>
      <c r="E488" s="43"/>
      <c r="F488" s="43"/>
      <c r="G488" s="43"/>
      <c r="H488" s="43"/>
      <c r="I488" s="43"/>
      <c r="J488" s="43"/>
      <c r="K488" s="43"/>
      <c r="N488" s="219">
        <f t="shared" si="89"/>
        <v>0</v>
      </c>
    </row>
    <row r="489" spans="4:14" ht="15.75">
      <c r="D489" s="43"/>
      <c r="E489" s="43"/>
      <c r="F489" s="43"/>
      <c r="G489" s="43"/>
      <c r="H489" s="43"/>
      <c r="I489" s="43"/>
      <c r="J489" s="43"/>
      <c r="K489" s="43"/>
      <c r="N489" s="219">
        <f t="shared" si="89"/>
        <v>0</v>
      </c>
    </row>
    <row r="490" spans="4:14" ht="15.75">
      <c r="D490" s="43"/>
      <c r="E490" s="43"/>
      <c r="F490" s="43"/>
      <c r="G490" s="43"/>
      <c r="H490" s="43"/>
      <c r="I490" s="43"/>
      <c r="J490" s="43"/>
      <c r="K490" s="43"/>
      <c r="N490" s="219">
        <f t="shared" si="89"/>
        <v>0</v>
      </c>
    </row>
    <row r="491" spans="4:14" ht="15.75">
      <c r="D491" s="43"/>
      <c r="E491" s="43"/>
      <c r="F491" s="43"/>
      <c r="G491" s="43"/>
      <c r="H491" s="43"/>
      <c r="I491" s="43"/>
      <c r="J491" s="43"/>
      <c r="K491" s="43"/>
      <c r="N491" s="219">
        <f t="shared" si="89"/>
        <v>0</v>
      </c>
    </row>
    <row r="492" spans="4:14" ht="15.75">
      <c r="D492" s="43"/>
      <c r="E492" s="43"/>
      <c r="F492" s="43"/>
      <c r="G492" s="43"/>
      <c r="H492" s="43"/>
      <c r="I492" s="43"/>
      <c r="J492" s="43"/>
      <c r="K492" s="43"/>
      <c r="N492" s="219">
        <f t="shared" si="89"/>
        <v>0</v>
      </c>
    </row>
    <row r="493" spans="4:14" ht="15.75">
      <c r="D493" s="43"/>
      <c r="E493" s="43"/>
      <c r="F493" s="43"/>
      <c r="G493" s="43"/>
      <c r="H493" s="43"/>
      <c r="I493" s="43"/>
      <c r="J493" s="43"/>
      <c r="K493" s="43"/>
      <c r="N493" s="219">
        <f t="shared" si="89"/>
        <v>0</v>
      </c>
    </row>
    <row r="494" spans="4:14" ht="15.75">
      <c r="D494" s="43"/>
      <c r="E494" s="43"/>
      <c r="F494" s="43"/>
      <c r="G494" s="43"/>
      <c r="H494" s="43"/>
      <c r="I494" s="43"/>
      <c r="J494" s="43"/>
      <c r="K494" s="43"/>
      <c r="N494" s="219">
        <f t="shared" si="89"/>
        <v>0</v>
      </c>
    </row>
    <row r="495" spans="4:14" ht="15.75">
      <c r="D495" s="43"/>
      <c r="E495" s="43"/>
      <c r="F495" s="43"/>
      <c r="G495" s="43"/>
      <c r="H495" s="43"/>
      <c r="I495" s="43"/>
      <c r="J495" s="43"/>
      <c r="K495" s="43"/>
      <c r="N495" s="219">
        <f t="shared" si="89"/>
        <v>0</v>
      </c>
    </row>
    <row r="496" spans="4:14" ht="15.75">
      <c r="D496" s="43"/>
      <c r="E496" s="43"/>
      <c r="F496" s="43"/>
      <c r="G496" s="43"/>
      <c r="H496" s="43"/>
      <c r="I496" s="43"/>
      <c r="J496" s="43"/>
      <c r="K496" s="43"/>
      <c r="N496" s="219">
        <f t="shared" si="89"/>
        <v>0</v>
      </c>
    </row>
    <row r="497" spans="4:14" ht="15.75">
      <c r="D497" s="43"/>
      <c r="E497" s="43"/>
      <c r="F497" s="43"/>
      <c r="G497" s="43"/>
      <c r="H497" s="43"/>
      <c r="I497" s="43"/>
      <c r="J497" s="43"/>
      <c r="K497" s="43"/>
      <c r="N497" s="219">
        <f t="shared" si="89"/>
        <v>0</v>
      </c>
    </row>
    <row r="498" spans="4:14" ht="15.75">
      <c r="D498" s="43"/>
      <c r="E498" s="43"/>
      <c r="F498" s="43"/>
      <c r="G498" s="43"/>
      <c r="H498" s="43"/>
      <c r="I498" s="43"/>
      <c r="J498" s="43"/>
      <c r="K498" s="43"/>
      <c r="N498" s="219">
        <f t="shared" si="89"/>
        <v>0</v>
      </c>
    </row>
    <row r="499" spans="4:14" ht="15.75">
      <c r="D499" s="43"/>
      <c r="E499" s="43"/>
      <c r="F499" s="43"/>
      <c r="G499" s="43"/>
      <c r="H499" s="43"/>
      <c r="I499" s="43"/>
      <c r="J499" s="43"/>
      <c r="K499" s="43"/>
      <c r="N499" s="219">
        <f t="shared" si="89"/>
        <v>0</v>
      </c>
    </row>
    <row r="500" spans="4:14" ht="15.75">
      <c r="D500" s="43"/>
      <c r="E500" s="43"/>
      <c r="F500" s="43"/>
      <c r="G500" s="43"/>
      <c r="H500" s="43"/>
      <c r="I500" s="43"/>
      <c r="J500" s="43"/>
      <c r="K500" s="43"/>
      <c r="N500" s="219">
        <f t="shared" si="89"/>
        <v>0</v>
      </c>
    </row>
    <row r="501" spans="4:14" ht="15.75">
      <c r="D501" s="43"/>
      <c r="E501" s="43"/>
      <c r="F501" s="43"/>
      <c r="G501" s="43"/>
      <c r="H501" s="43"/>
      <c r="I501" s="43"/>
      <c r="J501" s="43"/>
      <c r="K501" s="43"/>
      <c r="N501" s="219">
        <f t="shared" si="89"/>
        <v>0</v>
      </c>
    </row>
    <row r="502" spans="4:14" ht="15.75">
      <c r="D502" s="43"/>
      <c r="E502" s="43"/>
      <c r="F502" s="43"/>
      <c r="G502" s="43"/>
      <c r="H502" s="43"/>
      <c r="I502" s="43"/>
      <c r="J502" s="43"/>
      <c r="K502" s="43"/>
      <c r="N502" s="219">
        <f t="shared" si="89"/>
        <v>0</v>
      </c>
    </row>
    <row r="503" spans="4:14" ht="15.75">
      <c r="D503" s="43"/>
      <c r="E503" s="43"/>
      <c r="F503" s="43"/>
      <c r="G503" s="43"/>
      <c r="H503" s="43"/>
      <c r="I503" s="43"/>
      <c r="J503" s="43"/>
      <c r="K503" s="43"/>
      <c r="N503" s="219">
        <f t="shared" si="89"/>
        <v>0</v>
      </c>
    </row>
    <row r="504" spans="4:14" ht="15.75">
      <c r="D504" s="43"/>
      <c r="E504" s="43"/>
      <c r="F504" s="43"/>
      <c r="G504" s="43"/>
      <c r="H504" s="43"/>
      <c r="I504" s="43"/>
      <c r="J504" s="43"/>
      <c r="K504" s="43"/>
      <c r="N504" s="219">
        <f t="shared" si="89"/>
        <v>0</v>
      </c>
    </row>
    <row r="505" spans="4:14" ht="15.75">
      <c r="D505" s="43"/>
      <c r="E505" s="43"/>
      <c r="F505" s="43"/>
      <c r="G505" s="43"/>
      <c r="H505" s="43"/>
      <c r="I505" s="43"/>
      <c r="J505" s="43"/>
      <c r="K505" s="43"/>
      <c r="N505" s="219">
        <f t="shared" si="89"/>
        <v>0</v>
      </c>
    </row>
    <row r="506" spans="4:14" ht="15.75">
      <c r="D506" s="43"/>
      <c r="E506" s="43"/>
      <c r="F506" s="43"/>
      <c r="G506" s="43"/>
      <c r="H506" s="43"/>
      <c r="I506" s="43"/>
      <c r="J506" s="43"/>
      <c r="K506" s="43"/>
      <c r="N506" s="219">
        <f t="shared" si="89"/>
        <v>0</v>
      </c>
    </row>
    <row r="507" spans="4:14" ht="15.75">
      <c r="D507" s="43"/>
      <c r="E507" s="43"/>
      <c r="F507" s="43"/>
      <c r="G507" s="43"/>
      <c r="H507" s="43"/>
      <c r="I507" s="43"/>
      <c r="J507" s="43"/>
      <c r="K507" s="43"/>
      <c r="N507" s="219">
        <f t="shared" si="89"/>
        <v>0</v>
      </c>
    </row>
    <row r="508" spans="4:14" ht="15.75">
      <c r="D508" s="43"/>
      <c r="E508" s="43"/>
      <c r="F508" s="43"/>
      <c r="G508" s="43"/>
      <c r="H508" s="43"/>
      <c r="I508" s="43"/>
      <c r="J508" s="43"/>
      <c r="K508" s="43"/>
      <c r="N508" s="219">
        <f t="shared" si="89"/>
        <v>0</v>
      </c>
    </row>
    <row r="509" spans="4:14" ht="15.75">
      <c r="D509" s="43"/>
      <c r="E509" s="43"/>
      <c r="F509" s="43"/>
      <c r="G509" s="43"/>
      <c r="H509" s="43"/>
      <c r="I509" s="43"/>
      <c r="J509" s="43"/>
      <c r="K509" s="43"/>
      <c r="N509" s="219">
        <f t="shared" si="89"/>
        <v>0</v>
      </c>
    </row>
    <row r="510" spans="4:14" ht="15.75">
      <c r="D510" s="43"/>
      <c r="E510" s="43"/>
      <c r="F510" s="43"/>
      <c r="G510" s="43"/>
      <c r="H510" s="43"/>
      <c r="I510" s="43"/>
      <c r="J510" s="43"/>
      <c r="K510" s="43"/>
      <c r="N510" s="219">
        <f t="shared" si="89"/>
        <v>0</v>
      </c>
    </row>
    <row r="511" spans="4:14" ht="15.75">
      <c r="D511" s="43"/>
      <c r="E511" s="43"/>
      <c r="F511" s="43"/>
      <c r="G511" s="43"/>
      <c r="H511" s="43"/>
      <c r="I511" s="43"/>
      <c r="J511" s="43"/>
      <c r="K511" s="43"/>
      <c r="N511" s="219">
        <f t="shared" si="89"/>
        <v>0</v>
      </c>
    </row>
    <row r="512" spans="4:14" ht="15.75">
      <c r="D512" s="43"/>
      <c r="E512" s="43"/>
      <c r="F512" s="43"/>
      <c r="G512" s="43"/>
      <c r="H512" s="43"/>
      <c r="I512" s="43"/>
      <c r="J512" s="43"/>
      <c r="K512" s="43"/>
      <c r="N512" s="219">
        <f t="shared" si="89"/>
        <v>0</v>
      </c>
    </row>
    <row r="513" spans="4:14" ht="15.75">
      <c r="D513" s="43"/>
      <c r="E513" s="43"/>
      <c r="F513" s="43"/>
      <c r="G513" s="43"/>
      <c r="H513" s="43"/>
      <c r="I513" s="43"/>
      <c r="J513" s="43"/>
      <c r="K513" s="43"/>
      <c r="N513" s="219">
        <f t="shared" si="89"/>
        <v>0</v>
      </c>
    </row>
    <row r="514" spans="4:14" ht="15.75">
      <c r="D514" s="43"/>
      <c r="E514" s="43"/>
      <c r="F514" s="43"/>
      <c r="G514" s="43"/>
      <c r="H514" s="43"/>
      <c r="I514" s="43"/>
      <c r="J514" s="43"/>
      <c r="K514" s="43"/>
      <c r="N514" s="219">
        <f t="shared" si="89"/>
        <v>0</v>
      </c>
    </row>
    <row r="515" spans="4:14" ht="15.75">
      <c r="D515" s="43"/>
      <c r="E515" s="43"/>
      <c r="F515" s="43"/>
      <c r="G515" s="43"/>
      <c r="H515" s="43"/>
      <c r="I515" s="43"/>
      <c r="J515" s="43"/>
      <c r="K515" s="43"/>
      <c r="N515" s="219">
        <f t="shared" si="89"/>
        <v>0</v>
      </c>
    </row>
    <row r="516" spans="4:14" ht="15.75">
      <c r="D516" s="43"/>
      <c r="E516" s="43"/>
      <c r="F516" s="43"/>
      <c r="G516" s="43"/>
      <c r="H516" s="43"/>
      <c r="I516" s="43"/>
      <c r="J516" s="43"/>
      <c r="K516" s="43"/>
      <c r="N516" s="219">
        <f t="shared" si="89"/>
        <v>0</v>
      </c>
    </row>
    <row r="517" spans="4:14" ht="15.75">
      <c r="D517" s="43"/>
      <c r="E517" s="43"/>
      <c r="F517" s="43"/>
      <c r="G517" s="43"/>
      <c r="H517" s="43"/>
      <c r="I517" s="43"/>
      <c r="J517" s="43"/>
      <c r="K517" s="43"/>
      <c r="N517" s="219">
        <f t="shared" si="89"/>
        <v>0</v>
      </c>
    </row>
    <row r="518" spans="4:14" ht="15.75">
      <c r="D518" s="43"/>
      <c r="E518" s="43"/>
      <c r="F518" s="43"/>
      <c r="G518" s="43"/>
      <c r="H518" s="43"/>
      <c r="I518" s="43"/>
      <c r="J518" s="43"/>
      <c r="K518" s="43"/>
      <c r="N518" s="219">
        <f t="shared" si="89"/>
        <v>0</v>
      </c>
    </row>
    <row r="519" spans="4:14" ht="15.75">
      <c r="D519" s="43"/>
      <c r="E519" s="43"/>
      <c r="F519" s="43"/>
      <c r="G519" s="43"/>
      <c r="H519" s="43"/>
      <c r="I519" s="43"/>
      <c r="J519" s="43"/>
      <c r="K519" s="43"/>
      <c r="N519" s="219">
        <f t="shared" si="89"/>
        <v>0</v>
      </c>
    </row>
    <row r="520" spans="4:14" ht="15.75">
      <c r="D520" s="43"/>
      <c r="E520" s="43"/>
      <c r="F520" s="43"/>
      <c r="G520" s="43"/>
      <c r="H520" s="43"/>
      <c r="I520" s="43"/>
      <c r="J520" s="43"/>
      <c r="K520" s="43"/>
      <c r="N520" s="219">
        <f t="shared" si="89"/>
        <v>0</v>
      </c>
    </row>
    <row r="521" spans="4:14" ht="15.75">
      <c r="D521" s="43"/>
      <c r="E521" s="43"/>
      <c r="F521" s="43"/>
      <c r="G521" s="43"/>
      <c r="H521" s="43"/>
      <c r="I521" s="43"/>
      <c r="J521" s="43"/>
      <c r="K521" s="43"/>
      <c r="N521" s="219">
        <f t="shared" si="89"/>
        <v>0</v>
      </c>
    </row>
    <row r="522" spans="4:14" ht="15.75">
      <c r="D522" s="43"/>
      <c r="E522" s="43"/>
      <c r="F522" s="43"/>
      <c r="G522" s="43"/>
      <c r="H522" s="43"/>
      <c r="I522" s="43"/>
      <c r="J522" s="43"/>
      <c r="K522" s="43"/>
      <c r="N522" s="219">
        <f t="shared" si="89"/>
        <v>0</v>
      </c>
    </row>
    <row r="523" spans="4:14" ht="15.75">
      <c r="D523" s="43"/>
      <c r="E523" s="43"/>
      <c r="F523" s="43"/>
      <c r="G523" s="43"/>
      <c r="H523" s="43"/>
      <c r="I523" s="43"/>
      <c r="J523" s="43"/>
      <c r="K523" s="43"/>
      <c r="N523" s="219">
        <f t="shared" si="89"/>
        <v>0</v>
      </c>
    </row>
    <row r="524" spans="4:14" ht="15.75">
      <c r="D524" s="43"/>
      <c r="E524" s="43"/>
      <c r="F524" s="43"/>
      <c r="G524" s="43"/>
      <c r="H524" s="43"/>
      <c r="I524" s="43"/>
      <c r="J524" s="43"/>
      <c r="K524" s="43"/>
      <c r="N524" s="219">
        <f t="shared" si="89"/>
        <v>0</v>
      </c>
    </row>
    <row r="525" spans="4:14" ht="15.75">
      <c r="D525" s="43"/>
      <c r="E525" s="43"/>
      <c r="F525" s="43"/>
      <c r="G525" s="43"/>
      <c r="H525" s="43"/>
      <c r="I525" s="43"/>
      <c r="J525" s="43"/>
      <c r="K525" s="43"/>
      <c r="N525" s="219">
        <f t="shared" si="89"/>
        <v>0</v>
      </c>
    </row>
    <row r="526" spans="4:14" ht="15.75">
      <c r="D526" s="43"/>
      <c r="E526" s="43"/>
      <c r="F526" s="43"/>
      <c r="G526" s="43"/>
      <c r="H526" s="43"/>
      <c r="I526" s="43"/>
      <c r="J526" s="43"/>
      <c r="K526" s="43"/>
      <c r="N526" s="219">
        <f t="shared" si="89"/>
        <v>0</v>
      </c>
    </row>
    <row r="527" spans="4:14" ht="15.75">
      <c r="D527" s="43"/>
      <c r="E527" s="43"/>
      <c r="F527" s="43"/>
      <c r="G527" s="43"/>
      <c r="H527" s="43"/>
      <c r="I527" s="43"/>
      <c r="J527" s="43"/>
      <c r="K527" s="43"/>
      <c r="N527" s="219">
        <f t="shared" si="89"/>
        <v>0</v>
      </c>
    </row>
    <row r="528" spans="4:14" ht="15.75">
      <c r="D528" s="43"/>
      <c r="E528" s="43"/>
      <c r="F528" s="43"/>
      <c r="G528" s="43"/>
      <c r="H528" s="43"/>
      <c r="I528" s="43"/>
      <c r="J528" s="43"/>
      <c r="K528" s="43"/>
      <c r="N528" s="219">
        <f t="shared" si="89"/>
        <v>0</v>
      </c>
    </row>
    <row r="529" spans="4:14" ht="15.75">
      <c r="D529" s="43"/>
      <c r="E529" s="43"/>
      <c r="F529" s="43"/>
      <c r="G529" s="43"/>
      <c r="H529" s="43"/>
      <c r="I529" s="43"/>
      <c r="J529" s="43"/>
      <c r="K529" s="43"/>
      <c r="N529" s="219">
        <f t="shared" si="89"/>
        <v>0</v>
      </c>
    </row>
    <row r="530" spans="4:14" ht="15.75">
      <c r="D530" s="43"/>
      <c r="E530" s="43"/>
      <c r="F530" s="43"/>
      <c r="G530" s="43"/>
      <c r="H530" s="43"/>
      <c r="I530" s="43"/>
      <c r="J530" s="43"/>
      <c r="K530" s="43"/>
      <c r="N530" s="219">
        <f t="shared" si="89"/>
        <v>0</v>
      </c>
    </row>
    <row r="531" spans="4:14" ht="15.75">
      <c r="D531" s="43"/>
      <c r="E531" s="43"/>
      <c r="F531" s="43"/>
      <c r="G531" s="43"/>
      <c r="H531" s="43"/>
      <c r="I531" s="43"/>
      <c r="J531" s="43"/>
      <c r="K531" s="43"/>
      <c r="N531" s="219">
        <f t="shared" si="89"/>
        <v>0</v>
      </c>
    </row>
    <row r="532" spans="4:14" ht="15.75">
      <c r="D532" s="43"/>
      <c r="E532" s="43"/>
      <c r="F532" s="43"/>
      <c r="G532" s="43"/>
      <c r="H532" s="43"/>
      <c r="I532" s="43"/>
      <c r="J532" s="43"/>
      <c r="K532" s="43"/>
      <c r="N532" s="219">
        <f t="shared" si="89"/>
        <v>0</v>
      </c>
    </row>
    <row r="533" spans="4:14" ht="15.75">
      <c r="D533" s="43"/>
      <c r="E533" s="43"/>
      <c r="F533" s="43"/>
      <c r="G533" s="43"/>
      <c r="H533" s="43"/>
      <c r="I533" s="43"/>
      <c r="J533" s="43"/>
      <c r="K533" s="43"/>
      <c r="N533" s="219">
        <f t="shared" si="89"/>
        <v>0</v>
      </c>
    </row>
    <row r="534" spans="4:14" ht="15.75">
      <c r="D534" s="43"/>
      <c r="E534" s="43"/>
      <c r="F534" s="43"/>
      <c r="G534" s="43"/>
      <c r="H534" s="43"/>
      <c r="I534" s="43"/>
      <c r="J534" s="43"/>
      <c r="K534" s="43"/>
      <c r="N534" s="219">
        <f t="shared" si="89"/>
        <v>0</v>
      </c>
    </row>
    <row r="535" spans="4:14" ht="15.75">
      <c r="D535" s="43"/>
      <c r="E535" s="43"/>
      <c r="F535" s="43"/>
      <c r="G535" s="43"/>
      <c r="H535" s="43"/>
      <c r="I535" s="43"/>
      <c r="J535" s="43"/>
      <c r="K535" s="43"/>
      <c r="N535" s="219">
        <f t="shared" si="89"/>
        <v>0</v>
      </c>
    </row>
    <row r="536" spans="4:14" ht="15.75">
      <c r="D536" s="43"/>
      <c r="E536" s="43"/>
      <c r="F536" s="43"/>
      <c r="G536" s="43"/>
      <c r="H536" s="43"/>
      <c r="I536" s="43"/>
      <c r="J536" s="43"/>
      <c r="K536" s="43"/>
      <c r="N536" s="219">
        <f aca="true" t="shared" si="90" ref="N536:N599">C536+F536</f>
        <v>0</v>
      </c>
    </row>
    <row r="537" spans="4:14" ht="15.75">
      <c r="D537" s="43"/>
      <c r="E537" s="43"/>
      <c r="F537" s="43"/>
      <c r="G537" s="43"/>
      <c r="H537" s="43"/>
      <c r="I537" s="43"/>
      <c r="J537" s="43"/>
      <c r="K537" s="43"/>
      <c r="N537" s="219">
        <f t="shared" si="90"/>
        <v>0</v>
      </c>
    </row>
    <row r="538" spans="4:14" ht="15.75">
      <c r="D538" s="43"/>
      <c r="E538" s="43"/>
      <c r="F538" s="43"/>
      <c r="G538" s="43"/>
      <c r="H538" s="43"/>
      <c r="I538" s="43"/>
      <c r="J538" s="43"/>
      <c r="K538" s="43"/>
      <c r="N538" s="219">
        <f t="shared" si="90"/>
        <v>0</v>
      </c>
    </row>
    <row r="539" spans="4:14" ht="15.75">
      <c r="D539" s="43"/>
      <c r="E539" s="43"/>
      <c r="F539" s="43"/>
      <c r="G539" s="43"/>
      <c r="H539" s="43"/>
      <c r="I539" s="43"/>
      <c r="J539" s="43"/>
      <c r="K539" s="43"/>
      <c r="N539" s="219">
        <f t="shared" si="90"/>
        <v>0</v>
      </c>
    </row>
    <row r="540" spans="4:14" ht="15.75">
      <c r="D540" s="43"/>
      <c r="E540" s="43"/>
      <c r="F540" s="43"/>
      <c r="G540" s="43"/>
      <c r="H540" s="43"/>
      <c r="I540" s="43"/>
      <c r="J540" s="43"/>
      <c r="K540" s="43"/>
      <c r="N540" s="219">
        <f t="shared" si="90"/>
        <v>0</v>
      </c>
    </row>
    <row r="541" spans="4:14" ht="15.75">
      <c r="D541" s="43"/>
      <c r="E541" s="43"/>
      <c r="F541" s="43"/>
      <c r="G541" s="43"/>
      <c r="H541" s="43"/>
      <c r="I541" s="43"/>
      <c r="J541" s="43"/>
      <c r="K541" s="43"/>
      <c r="N541" s="219">
        <f t="shared" si="90"/>
        <v>0</v>
      </c>
    </row>
    <row r="542" spans="4:14" ht="15.75">
      <c r="D542" s="43"/>
      <c r="E542" s="43"/>
      <c r="F542" s="43"/>
      <c r="G542" s="43"/>
      <c r="H542" s="43"/>
      <c r="I542" s="43"/>
      <c r="J542" s="43"/>
      <c r="K542" s="43"/>
      <c r="N542" s="219">
        <f t="shared" si="90"/>
        <v>0</v>
      </c>
    </row>
    <row r="543" spans="4:14" ht="15.75">
      <c r="D543" s="43"/>
      <c r="E543" s="43"/>
      <c r="F543" s="43"/>
      <c r="G543" s="43"/>
      <c r="H543" s="43"/>
      <c r="I543" s="43"/>
      <c r="J543" s="43"/>
      <c r="K543" s="43"/>
      <c r="N543" s="219">
        <f t="shared" si="90"/>
        <v>0</v>
      </c>
    </row>
    <row r="544" spans="4:14" ht="15.75">
      <c r="D544" s="43"/>
      <c r="E544" s="43"/>
      <c r="F544" s="43"/>
      <c r="G544" s="43"/>
      <c r="H544" s="43"/>
      <c r="I544" s="43"/>
      <c r="J544" s="43"/>
      <c r="K544" s="43"/>
      <c r="N544" s="219">
        <f t="shared" si="90"/>
        <v>0</v>
      </c>
    </row>
    <row r="545" spans="4:14" ht="15.75">
      <c r="D545" s="43"/>
      <c r="E545" s="43"/>
      <c r="F545" s="43"/>
      <c r="G545" s="43"/>
      <c r="H545" s="43"/>
      <c r="I545" s="43"/>
      <c r="J545" s="43"/>
      <c r="K545" s="43"/>
      <c r="N545" s="219">
        <f t="shared" si="90"/>
        <v>0</v>
      </c>
    </row>
    <row r="546" spans="4:14" ht="15.75">
      <c r="D546" s="43"/>
      <c r="E546" s="43"/>
      <c r="F546" s="43"/>
      <c r="G546" s="43"/>
      <c r="H546" s="43"/>
      <c r="I546" s="43"/>
      <c r="J546" s="43"/>
      <c r="K546" s="43"/>
      <c r="N546" s="219">
        <f t="shared" si="90"/>
        <v>0</v>
      </c>
    </row>
    <row r="547" spans="4:14" ht="15.75">
      <c r="D547" s="43"/>
      <c r="E547" s="43"/>
      <c r="F547" s="43"/>
      <c r="G547" s="43"/>
      <c r="H547" s="43"/>
      <c r="I547" s="43"/>
      <c r="J547" s="43"/>
      <c r="K547" s="43"/>
      <c r="N547" s="219">
        <f t="shared" si="90"/>
        <v>0</v>
      </c>
    </row>
    <row r="548" spans="4:14" ht="15.75">
      <c r="D548" s="43"/>
      <c r="E548" s="43"/>
      <c r="F548" s="43"/>
      <c r="G548" s="43"/>
      <c r="H548" s="43"/>
      <c r="I548" s="43"/>
      <c r="J548" s="43"/>
      <c r="K548" s="43"/>
      <c r="N548" s="219">
        <f t="shared" si="90"/>
        <v>0</v>
      </c>
    </row>
    <row r="549" spans="4:14" ht="15.75">
      <c r="D549" s="43"/>
      <c r="E549" s="43"/>
      <c r="F549" s="43"/>
      <c r="G549" s="43"/>
      <c r="H549" s="43"/>
      <c r="I549" s="43"/>
      <c r="J549" s="43"/>
      <c r="K549" s="43"/>
      <c r="N549" s="219">
        <f t="shared" si="90"/>
        <v>0</v>
      </c>
    </row>
    <row r="550" spans="4:14" ht="15.75">
      <c r="D550" s="43"/>
      <c r="E550" s="43"/>
      <c r="F550" s="43"/>
      <c r="G550" s="43"/>
      <c r="H550" s="43"/>
      <c r="I550" s="43"/>
      <c r="J550" s="43"/>
      <c r="K550" s="43"/>
      <c r="N550" s="219">
        <f t="shared" si="90"/>
        <v>0</v>
      </c>
    </row>
    <row r="551" spans="4:14" ht="15.75">
      <c r="D551" s="43"/>
      <c r="E551" s="43"/>
      <c r="F551" s="43"/>
      <c r="G551" s="43"/>
      <c r="H551" s="43"/>
      <c r="I551" s="43"/>
      <c r="J551" s="43"/>
      <c r="K551" s="43"/>
      <c r="N551" s="219">
        <f t="shared" si="90"/>
        <v>0</v>
      </c>
    </row>
    <row r="552" spans="4:14" ht="15.75">
      <c r="D552" s="43"/>
      <c r="E552" s="43"/>
      <c r="F552" s="43"/>
      <c r="G552" s="43"/>
      <c r="H552" s="43"/>
      <c r="I552" s="43"/>
      <c r="J552" s="43"/>
      <c r="K552" s="43"/>
      <c r="N552" s="219">
        <f t="shared" si="90"/>
        <v>0</v>
      </c>
    </row>
    <row r="553" spans="4:14" ht="15.75">
      <c r="D553" s="43"/>
      <c r="E553" s="43"/>
      <c r="F553" s="43"/>
      <c r="G553" s="43"/>
      <c r="H553" s="43"/>
      <c r="I553" s="43"/>
      <c r="J553" s="43"/>
      <c r="K553" s="43"/>
      <c r="N553" s="219">
        <f t="shared" si="90"/>
        <v>0</v>
      </c>
    </row>
    <row r="554" spans="4:14" ht="15.75">
      <c r="D554" s="43"/>
      <c r="E554" s="43"/>
      <c r="F554" s="43"/>
      <c r="G554" s="43"/>
      <c r="H554" s="43"/>
      <c r="I554" s="43"/>
      <c r="J554" s="43"/>
      <c r="K554" s="43"/>
      <c r="N554" s="219">
        <f t="shared" si="90"/>
        <v>0</v>
      </c>
    </row>
    <row r="555" spans="4:14" ht="15.75">
      <c r="D555" s="43"/>
      <c r="E555" s="43"/>
      <c r="F555" s="43"/>
      <c r="G555" s="43"/>
      <c r="H555" s="43"/>
      <c r="I555" s="43"/>
      <c r="J555" s="43"/>
      <c r="K555" s="43"/>
      <c r="N555" s="219">
        <f t="shared" si="90"/>
        <v>0</v>
      </c>
    </row>
    <row r="556" spans="4:14" ht="15.75">
      <c r="D556" s="43"/>
      <c r="E556" s="43"/>
      <c r="F556" s="43"/>
      <c r="G556" s="43"/>
      <c r="H556" s="43"/>
      <c r="I556" s="43"/>
      <c r="J556" s="43"/>
      <c r="K556" s="43"/>
      <c r="N556" s="219">
        <f t="shared" si="90"/>
        <v>0</v>
      </c>
    </row>
    <row r="557" spans="4:14" ht="15.75">
      <c r="D557" s="43"/>
      <c r="E557" s="43"/>
      <c r="F557" s="43"/>
      <c r="G557" s="43"/>
      <c r="H557" s="43"/>
      <c r="I557" s="43"/>
      <c r="J557" s="43"/>
      <c r="K557" s="43"/>
      <c r="N557" s="219">
        <f t="shared" si="90"/>
        <v>0</v>
      </c>
    </row>
    <row r="558" spans="4:14" ht="15.75">
      <c r="D558" s="43"/>
      <c r="E558" s="43"/>
      <c r="F558" s="43"/>
      <c r="G558" s="43"/>
      <c r="H558" s="43"/>
      <c r="I558" s="43"/>
      <c r="J558" s="43"/>
      <c r="K558" s="43"/>
      <c r="N558" s="219">
        <f t="shared" si="90"/>
        <v>0</v>
      </c>
    </row>
    <row r="559" spans="4:14" ht="15.75">
      <c r="D559" s="43"/>
      <c r="E559" s="43"/>
      <c r="F559" s="43"/>
      <c r="G559" s="43"/>
      <c r="H559" s="43"/>
      <c r="I559" s="43"/>
      <c r="J559" s="43"/>
      <c r="K559" s="43"/>
      <c r="N559" s="219">
        <f t="shared" si="90"/>
        <v>0</v>
      </c>
    </row>
    <row r="560" spans="4:14" ht="15.75">
      <c r="D560" s="43"/>
      <c r="E560" s="43"/>
      <c r="F560" s="43"/>
      <c r="G560" s="43"/>
      <c r="H560" s="43"/>
      <c r="I560" s="43"/>
      <c r="J560" s="43"/>
      <c r="K560" s="43"/>
      <c r="N560" s="219">
        <f t="shared" si="90"/>
        <v>0</v>
      </c>
    </row>
    <row r="561" spans="4:14" ht="15.75">
      <c r="D561" s="43"/>
      <c r="E561" s="43"/>
      <c r="F561" s="43"/>
      <c r="G561" s="43"/>
      <c r="H561" s="43"/>
      <c r="I561" s="43"/>
      <c r="J561" s="43"/>
      <c r="K561" s="43"/>
      <c r="N561" s="219">
        <f t="shared" si="90"/>
        <v>0</v>
      </c>
    </row>
    <row r="562" spans="4:14" ht="15.75">
      <c r="D562" s="43"/>
      <c r="E562" s="43"/>
      <c r="F562" s="43"/>
      <c r="G562" s="43"/>
      <c r="H562" s="43"/>
      <c r="I562" s="43"/>
      <c r="J562" s="43"/>
      <c r="K562" s="43"/>
      <c r="N562" s="219">
        <f t="shared" si="90"/>
        <v>0</v>
      </c>
    </row>
    <row r="563" spans="4:14" ht="15.75">
      <c r="D563" s="43"/>
      <c r="E563" s="43"/>
      <c r="F563" s="43"/>
      <c r="G563" s="43"/>
      <c r="H563" s="43"/>
      <c r="I563" s="43"/>
      <c r="J563" s="43"/>
      <c r="K563" s="43"/>
      <c r="N563" s="219">
        <f t="shared" si="90"/>
        <v>0</v>
      </c>
    </row>
    <row r="564" spans="4:14" ht="15.75">
      <c r="D564" s="43"/>
      <c r="E564" s="43"/>
      <c r="F564" s="43"/>
      <c r="G564" s="43"/>
      <c r="H564" s="43"/>
      <c r="I564" s="43"/>
      <c r="J564" s="43"/>
      <c r="K564" s="43"/>
      <c r="N564" s="219">
        <f t="shared" si="90"/>
        <v>0</v>
      </c>
    </row>
    <row r="565" spans="4:14" ht="15.75">
      <c r="D565" s="43"/>
      <c r="E565" s="43"/>
      <c r="F565" s="43"/>
      <c r="G565" s="43"/>
      <c r="H565" s="43"/>
      <c r="I565" s="43"/>
      <c r="J565" s="43"/>
      <c r="K565" s="43"/>
      <c r="N565" s="219">
        <f t="shared" si="90"/>
        <v>0</v>
      </c>
    </row>
    <row r="566" spans="4:14" ht="15.75">
      <c r="D566" s="43"/>
      <c r="E566" s="43"/>
      <c r="F566" s="43"/>
      <c r="G566" s="43"/>
      <c r="H566" s="43"/>
      <c r="I566" s="43"/>
      <c r="J566" s="43"/>
      <c r="K566" s="43"/>
      <c r="N566" s="219">
        <f t="shared" si="90"/>
        <v>0</v>
      </c>
    </row>
    <row r="567" spans="4:14" ht="15.75">
      <c r="D567" s="43"/>
      <c r="E567" s="43"/>
      <c r="F567" s="43"/>
      <c r="G567" s="43"/>
      <c r="H567" s="43"/>
      <c r="I567" s="43"/>
      <c r="J567" s="43"/>
      <c r="K567" s="43"/>
      <c r="N567" s="219">
        <f t="shared" si="90"/>
        <v>0</v>
      </c>
    </row>
    <row r="568" spans="4:14" ht="15.75">
      <c r="D568" s="43"/>
      <c r="E568" s="43"/>
      <c r="F568" s="43"/>
      <c r="G568" s="43"/>
      <c r="H568" s="43"/>
      <c r="I568" s="43"/>
      <c r="J568" s="43"/>
      <c r="K568" s="43"/>
      <c r="N568" s="219">
        <f t="shared" si="90"/>
        <v>0</v>
      </c>
    </row>
    <row r="569" spans="4:14" ht="15.75">
      <c r="D569" s="43"/>
      <c r="E569" s="43"/>
      <c r="F569" s="43"/>
      <c r="G569" s="43"/>
      <c r="H569" s="43"/>
      <c r="I569" s="43"/>
      <c r="J569" s="43"/>
      <c r="K569" s="43"/>
      <c r="N569" s="219">
        <f t="shared" si="90"/>
        <v>0</v>
      </c>
    </row>
    <row r="570" spans="4:14" ht="15.75">
      <c r="D570" s="43"/>
      <c r="E570" s="43"/>
      <c r="F570" s="43"/>
      <c r="G570" s="43"/>
      <c r="H570" s="43"/>
      <c r="I570" s="43"/>
      <c r="J570" s="43"/>
      <c r="K570" s="43"/>
      <c r="N570" s="219">
        <f t="shared" si="90"/>
        <v>0</v>
      </c>
    </row>
    <row r="571" spans="4:14" ht="15.75">
      <c r="D571" s="43"/>
      <c r="E571" s="43"/>
      <c r="F571" s="43"/>
      <c r="G571" s="43"/>
      <c r="H571" s="43"/>
      <c r="I571" s="43"/>
      <c r="J571" s="43"/>
      <c r="K571" s="43"/>
      <c r="N571" s="219">
        <f t="shared" si="90"/>
        <v>0</v>
      </c>
    </row>
    <row r="572" spans="4:14" ht="15.75">
      <c r="D572" s="43"/>
      <c r="E572" s="43"/>
      <c r="F572" s="43"/>
      <c r="G572" s="43"/>
      <c r="H572" s="43"/>
      <c r="I572" s="43"/>
      <c r="J572" s="43"/>
      <c r="K572" s="43"/>
      <c r="N572" s="219">
        <f t="shared" si="90"/>
        <v>0</v>
      </c>
    </row>
    <row r="573" spans="4:14" ht="15.75">
      <c r="D573" s="43"/>
      <c r="E573" s="43"/>
      <c r="F573" s="43"/>
      <c r="G573" s="43"/>
      <c r="H573" s="43"/>
      <c r="I573" s="43"/>
      <c r="J573" s="43"/>
      <c r="K573" s="43"/>
      <c r="N573" s="219">
        <f t="shared" si="90"/>
        <v>0</v>
      </c>
    </row>
    <row r="574" spans="4:14" ht="15.75">
      <c r="D574" s="43"/>
      <c r="E574" s="43"/>
      <c r="F574" s="43"/>
      <c r="G574" s="43"/>
      <c r="H574" s="43"/>
      <c r="I574" s="43"/>
      <c r="J574" s="43"/>
      <c r="K574" s="43"/>
      <c r="N574" s="219">
        <f t="shared" si="90"/>
        <v>0</v>
      </c>
    </row>
    <row r="575" spans="4:14" ht="15.75">
      <c r="D575" s="43"/>
      <c r="E575" s="43"/>
      <c r="F575" s="43"/>
      <c r="G575" s="43"/>
      <c r="H575" s="43"/>
      <c r="I575" s="43"/>
      <c r="J575" s="43"/>
      <c r="K575" s="43"/>
      <c r="N575" s="219">
        <f t="shared" si="90"/>
        <v>0</v>
      </c>
    </row>
    <row r="576" spans="4:14" ht="15.75">
      <c r="D576" s="43"/>
      <c r="E576" s="43"/>
      <c r="F576" s="43"/>
      <c r="G576" s="43"/>
      <c r="H576" s="43"/>
      <c r="I576" s="43"/>
      <c r="J576" s="43"/>
      <c r="K576" s="43"/>
      <c r="N576" s="219">
        <f t="shared" si="90"/>
        <v>0</v>
      </c>
    </row>
    <row r="577" spans="4:14" ht="15.75">
      <c r="D577" s="43"/>
      <c r="E577" s="43"/>
      <c r="F577" s="43"/>
      <c r="G577" s="43"/>
      <c r="H577" s="43"/>
      <c r="I577" s="43"/>
      <c r="J577" s="43"/>
      <c r="K577" s="43"/>
      <c r="N577" s="219">
        <f t="shared" si="90"/>
        <v>0</v>
      </c>
    </row>
    <row r="578" spans="4:14" ht="15.75">
      <c r="D578" s="43"/>
      <c r="E578" s="43"/>
      <c r="F578" s="43"/>
      <c r="G578" s="43"/>
      <c r="H578" s="43"/>
      <c r="I578" s="43"/>
      <c r="J578" s="43"/>
      <c r="K578" s="43"/>
      <c r="N578" s="219">
        <f t="shared" si="90"/>
        <v>0</v>
      </c>
    </row>
    <row r="579" spans="4:14" ht="15.75">
      <c r="D579" s="43"/>
      <c r="E579" s="43"/>
      <c r="F579" s="43"/>
      <c r="G579" s="43"/>
      <c r="H579" s="43"/>
      <c r="I579" s="43"/>
      <c r="J579" s="43"/>
      <c r="K579" s="43"/>
      <c r="N579" s="219">
        <f t="shared" si="90"/>
        <v>0</v>
      </c>
    </row>
    <row r="580" spans="4:14" ht="15.75">
      <c r="D580" s="43"/>
      <c r="E580" s="43"/>
      <c r="F580" s="43"/>
      <c r="G580" s="43"/>
      <c r="H580" s="43"/>
      <c r="I580" s="43"/>
      <c r="J580" s="43"/>
      <c r="K580" s="43"/>
      <c r="N580" s="219">
        <f t="shared" si="90"/>
        <v>0</v>
      </c>
    </row>
    <row r="581" spans="4:14" ht="15.75">
      <c r="D581" s="43"/>
      <c r="E581" s="43"/>
      <c r="F581" s="43"/>
      <c r="G581" s="43"/>
      <c r="H581" s="43"/>
      <c r="I581" s="43"/>
      <c r="J581" s="43"/>
      <c r="K581" s="43"/>
      <c r="N581" s="219">
        <f t="shared" si="90"/>
        <v>0</v>
      </c>
    </row>
    <row r="582" spans="4:14" ht="15.75">
      <c r="D582" s="43"/>
      <c r="E582" s="43"/>
      <c r="F582" s="43"/>
      <c r="G582" s="43"/>
      <c r="H582" s="43"/>
      <c r="I582" s="43"/>
      <c r="J582" s="43"/>
      <c r="K582" s="43"/>
      <c r="N582" s="219">
        <f t="shared" si="90"/>
        <v>0</v>
      </c>
    </row>
    <row r="583" spans="4:14" ht="15.75">
      <c r="D583" s="43"/>
      <c r="E583" s="43"/>
      <c r="F583" s="43"/>
      <c r="G583" s="43"/>
      <c r="H583" s="43"/>
      <c r="I583" s="43"/>
      <c r="J583" s="43"/>
      <c r="K583" s="43"/>
      <c r="N583" s="219">
        <f t="shared" si="90"/>
        <v>0</v>
      </c>
    </row>
    <row r="584" spans="4:14" ht="15.75">
      <c r="D584" s="43"/>
      <c r="E584" s="43"/>
      <c r="F584" s="43"/>
      <c r="G584" s="43"/>
      <c r="H584" s="43"/>
      <c r="I584" s="43"/>
      <c r="J584" s="43"/>
      <c r="K584" s="43"/>
      <c r="N584" s="219">
        <f t="shared" si="90"/>
        <v>0</v>
      </c>
    </row>
    <row r="585" spans="4:14" ht="15.75">
      <c r="D585" s="43"/>
      <c r="E585" s="43"/>
      <c r="F585" s="43"/>
      <c r="G585" s="43"/>
      <c r="H585" s="43"/>
      <c r="I585" s="43"/>
      <c r="J585" s="43"/>
      <c r="K585" s="43"/>
      <c r="N585" s="219">
        <f t="shared" si="90"/>
        <v>0</v>
      </c>
    </row>
    <row r="586" spans="4:14" ht="15.75">
      <c r="D586" s="43"/>
      <c r="E586" s="43"/>
      <c r="F586" s="43"/>
      <c r="G586" s="43"/>
      <c r="H586" s="43"/>
      <c r="I586" s="43"/>
      <c r="J586" s="43"/>
      <c r="K586" s="43"/>
      <c r="N586" s="219">
        <f t="shared" si="90"/>
        <v>0</v>
      </c>
    </row>
    <row r="587" spans="4:14" ht="15.75">
      <c r="D587" s="43"/>
      <c r="E587" s="43"/>
      <c r="F587" s="43"/>
      <c r="G587" s="43"/>
      <c r="H587" s="43"/>
      <c r="I587" s="43"/>
      <c r="J587" s="43"/>
      <c r="K587" s="43"/>
      <c r="N587" s="219">
        <f t="shared" si="90"/>
        <v>0</v>
      </c>
    </row>
    <row r="588" spans="4:14" ht="15.75">
      <c r="D588" s="43"/>
      <c r="E588" s="43"/>
      <c r="F588" s="43"/>
      <c r="G588" s="43"/>
      <c r="H588" s="43"/>
      <c r="I588" s="43"/>
      <c r="J588" s="43"/>
      <c r="K588" s="43"/>
      <c r="N588" s="219">
        <f t="shared" si="90"/>
        <v>0</v>
      </c>
    </row>
    <row r="589" spans="4:14" ht="15.75">
      <c r="D589" s="43"/>
      <c r="E589" s="43"/>
      <c r="F589" s="43"/>
      <c r="G589" s="43"/>
      <c r="H589" s="43"/>
      <c r="I589" s="43"/>
      <c r="J589" s="43"/>
      <c r="K589" s="43"/>
      <c r="N589" s="219">
        <f t="shared" si="90"/>
        <v>0</v>
      </c>
    </row>
    <row r="590" spans="4:14" ht="15.75">
      <c r="D590" s="43"/>
      <c r="E590" s="43"/>
      <c r="F590" s="43"/>
      <c r="G590" s="43"/>
      <c r="H590" s="43"/>
      <c r="I590" s="43"/>
      <c r="J590" s="43"/>
      <c r="K590" s="43"/>
      <c r="N590" s="219">
        <f t="shared" si="90"/>
        <v>0</v>
      </c>
    </row>
    <row r="591" spans="4:14" ht="15.75">
      <c r="D591" s="43"/>
      <c r="E591" s="43"/>
      <c r="F591" s="43"/>
      <c r="G591" s="43"/>
      <c r="H591" s="43"/>
      <c r="I591" s="43"/>
      <c r="J591" s="43"/>
      <c r="K591" s="43"/>
      <c r="N591" s="219">
        <f t="shared" si="90"/>
        <v>0</v>
      </c>
    </row>
    <row r="592" spans="4:14" ht="15.75">
      <c r="D592" s="43"/>
      <c r="E592" s="43"/>
      <c r="F592" s="43"/>
      <c r="G592" s="43"/>
      <c r="H592" s="43"/>
      <c r="I592" s="43"/>
      <c r="J592" s="43"/>
      <c r="K592" s="43"/>
      <c r="N592" s="219">
        <f t="shared" si="90"/>
        <v>0</v>
      </c>
    </row>
    <row r="593" spans="4:14" ht="15.75">
      <c r="D593" s="43"/>
      <c r="E593" s="43"/>
      <c r="F593" s="43"/>
      <c r="G593" s="43"/>
      <c r="H593" s="43"/>
      <c r="I593" s="43"/>
      <c r="J593" s="43"/>
      <c r="K593" s="43"/>
      <c r="N593" s="219">
        <f t="shared" si="90"/>
        <v>0</v>
      </c>
    </row>
    <row r="594" spans="4:14" ht="15.75">
      <c r="D594" s="43"/>
      <c r="E594" s="43"/>
      <c r="F594" s="43"/>
      <c r="G594" s="43"/>
      <c r="H594" s="43"/>
      <c r="I594" s="43"/>
      <c r="J594" s="43"/>
      <c r="K594" s="43"/>
      <c r="N594" s="219">
        <f t="shared" si="90"/>
        <v>0</v>
      </c>
    </row>
    <row r="595" spans="4:14" ht="15.75">
      <c r="D595" s="43"/>
      <c r="E595" s="43"/>
      <c r="F595" s="43"/>
      <c r="G595" s="43"/>
      <c r="H595" s="43"/>
      <c r="I595" s="43"/>
      <c r="J595" s="43"/>
      <c r="K595" s="43"/>
      <c r="N595" s="219">
        <f t="shared" si="90"/>
        <v>0</v>
      </c>
    </row>
    <row r="596" spans="4:14" ht="15.75">
      <c r="D596" s="43"/>
      <c r="E596" s="43"/>
      <c r="F596" s="43"/>
      <c r="G596" s="43"/>
      <c r="H596" s="43"/>
      <c r="I596" s="43"/>
      <c r="J596" s="43"/>
      <c r="K596" s="43"/>
      <c r="N596" s="219">
        <f t="shared" si="90"/>
        <v>0</v>
      </c>
    </row>
    <row r="597" spans="4:14" ht="15.75">
      <c r="D597" s="43"/>
      <c r="E597" s="43"/>
      <c r="F597" s="43"/>
      <c r="G597" s="43"/>
      <c r="H597" s="43"/>
      <c r="I597" s="43"/>
      <c r="J597" s="43"/>
      <c r="K597" s="43"/>
      <c r="N597" s="219">
        <f t="shared" si="90"/>
        <v>0</v>
      </c>
    </row>
    <row r="598" spans="4:14" ht="15.75">
      <c r="D598" s="43"/>
      <c r="E598" s="43"/>
      <c r="F598" s="43"/>
      <c r="G598" s="43"/>
      <c r="H598" s="43"/>
      <c r="I598" s="43"/>
      <c r="J598" s="43"/>
      <c r="K598" s="43"/>
      <c r="N598" s="219">
        <f t="shared" si="90"/>
        <v>0</v>
      </c>
    </row>
    <row r="599" spans="4:14" ht="15.75">
      <c r="D599" s="43"/>
      <c r="E599" s="43"/>
      <c r="F599" s="43"/>
      <c r="G599" s="43"/>
      <c r="H599" s="43"/>
      <c r="I599" s="43"/>
      <c r="J599" s="43"/>
      <c r="K599" s="43"/>
      <c r="N599" s="219">
        <f t="shared" si="90"/>
        <v>0</v>
      </c>
    </row>
    <row r="600" spans="4:14" ht="15.75">
      <c r="D600" s="43"/>
      <c r="E600" s="43"/>
      <c r="F600" s="43"/>
      <c r="G600" s="43"/>
      <c r="H600" s="43"/>
      <c r="I600" s="43"/>
      <c r="J600" s="43"/>
      <c r="K600" s="43"/>
      <c r="N600" s="219">
        <f aca="true" t="shared" si="91" ref="N600:N663">C600+F600</f>
        <v>0</v>
      </c>
    </row>
    <row r="601" spans="4:14" ht="15.75">
      <c r="D601" s="43"/>
      <c r="E601" s="43"/>
      <c r="F601" s="43"/>
      <c r="G601" s="43"/>
      <c r="H601" s="43"/>
      <c r="I601" s="43"/>
      <c r="J601" s="43"/>
      <c r="K601" s="43"/>
      <c r="N601" s="219">
        <f t="shared" si="91"/>
        <v>0</v>
      </c>
    </row>
    <row r="602" spans="4:14" ht="15.75">
      <c r="D602" s="43"/>
      <c r="E602" s="43"/>
      <c r="F602" s="43"/>
      <c r="G602" s="43"/>
      <c r="H602" s="43"/>
      <c r="I602" s="43"/>
      <c r="J602" s="43"/>
      <c r="K602" s="43"/>
      <c r="N602" s="219">
        <f t="shared" si="91"/>
        <v>0</v>
      </c>
    </row>
    <row r="603" spans="4:14" ht="15.75">
      <c r="D603" s="43"/>
      <c r="E603" s="43"/>
      <c r="F603" s="43"/>
      <c r="G603" s="43"/>
      <c r="H603" s="43"/>
      <c r="I603" s="43"/>
      <c r="J603" s="43"/>
      <c r="K603" s="43"/>
      <c r="N603" s="219">
        <f t="shared" si="91"/>
        <v>0</v>
      </c>
    </row>
    <row r="604" spans="4:14" ht="15.75">
      <c r="D604" s="43"/>
      <c r="E604" s="43"/>
      <c r="F604" s="43"/>
      <c r="G604" s="43"/>
      <c r="H604" s="43"/>
      <c r="I604" s="43"/>
      <c r="J604" s="43"/>
      <c r="K604" s="43"/>
      <c r="N604" s="219">
        <f t="shared" si="91"/>
        <v>0</v>
      </c>
    </row>
    <row r="605" spans="4:14" ht="15.75">
      <c r="D605" s="43"/>
      <c r="E605" s="43"/>
      <c r="F605" s="43"/>
      <c r="G605" s="43"/>
      <c r="H605" s="43"/>
      <c r="I605" s="43"/>
      <c r="J605" s="43"/>
      <c r="K605" s="43"/>
      <c r="N605" s="219">
        <f t="shared" si="91"/>
        <v>0</v>
      </c>
    </row>
    <row r="606" spans="4:14" ht="15.75">
      <c r="D606" s="43"/>
      <c r="E606" s="43"/>
      <c r="F606" s="43"/>
      <c r="G606" s="43"/>
      <c r="H606" s="43"/>
      <c r="I606" s="43"/>
      <c r="J606" s="43"/>
      <c r="K606" s="43"/>
      <c r="N606" s="219">
        <f t="shared" si="91"/>
        <v>0</v>
      </c>
    </row>
    <row r="607" spans="4:14" ht="15.75">
      <c r="D607" s="43"/>
      <c r="E607" s="43"/>
      <c r="F607" s="43"/>
      <c r="G607" s="43"/>
      <c r="H607" s="43"/>
      <c r="I607" s="43"/>
      <c r="J607" s="43"/>
      <c r="K607" s="43"/>
      <c r="N607" s="219">
        <f t="shared" si="91"/>
        <v>0</v>
      </c>
    </row>
    <row r="608" spans="4:14" ht="15.75">
      <c r="D608" s="43"/>
      <c r="E608" s="43"/>
      <c r="F608" s="43"/>
      <c r="G608" s="43"/>
      <c r="H608" s="43"/>
      <c r="I608" s="43"/>
      <c r="J608" s="43"/>
      <c r="K608" s="43"/>
      <c r="N608" s="219">
        <f t="shared" si="91"/>
        <v>0</v>
      </c>
    </row>
    <row r="609" spans="4:14" ht="15.75">
      <c r="D609" s="43"/>
      <c r="E609" s="43"/>
      <c r="F609" s="43"/>
      <c r="G609" s="43"/>
      <c r="H609" s="43"/>
      <c r="I609" s="43"/>
      <c r="J609" s="43"/>
      <c r="K609" s="43"/>
      <c r="N609" s="219">
        <f t="shared" si="91"/>
        <v>0</v>
      </c>
    </row>
    <row r="610" spans="4:14" ht="15.75">
      <c r="D610" s="43"/>
      <c r="E610" s="43"/>
      <c r="F610" s="43"/>
      <c r="G610" s="43"/>
      <c r="H610" s="43"/>
      <c r="I610" s="43"/>
      <c r="J610" s="43"/>
      <c r="K610" s="43"/>
      <c r="N610" s="219">
        <f t="shared" si="91"/>
        <v>0</v>
      </c>
    </row>
    <row r="611" spans="4:14" ht="15.75">
      <c r="D611" s="43"/>
      <c r="E611" s="43"/>
      <c r="F611" s="43"/>
      <c r="G611" s="43"/>
      <c r="H611" s="43"/>
      <c r="I611" s="43"/>
      <c r="J611" s="43"/>
      <c r="K611" s="43"/>
      <c r="N611" s="219">
        <f t="shared" si="91"/>
        <v>0</v>
      </c>
    </row>
    <row r="612" spans="4:14" ht="15.75">
      <c r="D612" s="43"/>
      <c r="E612" s="43"/>
      <c r="F612" s="43"/>
      <c r="G612" s="43"/>
      <c r="H612" s="43"/>
      <c r="I612" s="43"/>
      <c r="J612" s="43"/>
      <c r="K612" s="43"/>
      <c r="N612" s="219">
        <f t="shared" si="91"/>
        <v>0</v>
      </c>
    </row>
    <row r="613" spans="4:14" ht="15.75">
      <c r="D613" s="43"/>
      <c r="E613" s="43"/>
      <c r="F613" s="43"/>
      <c r="G613" s="43"/>
      <c r="H613" s="43"/>
      <c r="I613" s="43"/>
      <c r="J613" s="43"/>
      <c r="K613" s="43"/>
      <c r="N613" s="219">
        <f t="shared" si="91"/>
        <v>0</v>
      </c>
    </row>
    <row r="614" spans="4:14" ht="15.75">
      <c r="D614" s="43"/>
      <c r="E614" s="43"/>
      <c r="F614" s="43"/>
      <c r="G614" s="43"/>
      <c r="H614" s="43"/>
      <c r="I614" s="43"/>
      <c r="J614" s="43"/>
      <c r="K614" s="43"/>
      <c r="N614" s="219">
        <f t="shared" si="91"/>
        <v>0</v>
      </c>
    </row>
    <row r="615" spans="4:14" ht="15.75">
      <c r="D615" s="43"/>
      <c r="E615" s="43"/>
      <c r="F615" s="43"/>
      <c r="G615" s="43"/>
      <c r="H615" s="43"/>
      <c r="I615" s="43"/>
      <c r="J615" s="43"/>
      <c r="K615" s="43"/>
      <c r="N615" s="219">
        <f t="shared" si="91"/>
        <v>0</v>
      </c>
    </row>
    <row r="616" spans="4:14" ht="15.75">
      <c r="D616" s="43"/>
      <c r="E616" s="43"/>
      <c r="F616" s="43"/>
      <c r="G616" s="43"/>
      <c r="H616" s="43"/>
      <c r="I616" s="43"/>
      <c r="J616" s="43"/>
      <c r="K616" s="43"/>
      <c r="N616" s="219">
        <f t="shared" si="91"/>
        <v>0</v>
      </c>
    </row>
    <row r="617" spans="4:14" ht="15.75">
      <c r="D617" s="43"/>
      <c r="E617" s="43"/>
      <c r="F617" s="43"/>
      <c r="G617" s="43"/>
      <c r="H617" s="43"/>
      <c r="I617" s="43"/>
      <c r="J617" s="43"/>
      <c r="K617" s="43"/>
      <c r="N617" s="219">
        <f t="shared" si="91"/>
        <v>0</v>
      </c>
    </row>
    <row r="618" spans="4:14" ht="15.75">
      <c r="D618" s="43"/>
      <c r="E618" s="43"/>
      <c r="F618" s="43"/>
      <c r="G618" s="43"/>
      <c r="H618" s="43"/>
      <c r="I618" s="43"/>
      <c r="J618" s="43"/>
      <c r="K618" s="43"/>
      <c r="N618" s="219">
        <f t="shared" si="91"/>
        <v>0</v>
      </c>
    </row>
    <row r="619" spans="4:14" ht="15.75">
      <c r="D619" s="43"/>
      <c r="E619" s="43"/>
      <c r="F619" s="43"/>
      <c r="G619" s="43"/>
      <c r="H619" s="43"/>
      <c r="I619" s="43"/>
      <c r="J619" s="43"/>
      <c r="K619" s="43"/>
      <c r="N619" s="219">
        <f t="shared" si="91"/>
        <v>0</v>
      </c>
    </row>
    <row r="620" spans="4:14" ht="15.75">
      <c r="D620" s="43"/>
      <c r="E620" s="43"/>
      <c r="F620" s="43"/>
      <c r="G620" s="43"/>
      <c r="H620" s="43"/>
      <c r="I620" s="43"/>
      <c r="J620" s="43"/>
      <c r="K620" s="43"/>
      <c r="N620" s="219">
        <f t="shared" si="91"/>
        <v>0</v>
      </c>
    </row>
    <row r="621" spans="4:14" ht="15.75">
      <c r="D621" s="43"/>
      <c r="E621" s="43"/>
      <c r="F621" s="43"/>
      <c r="G621" s="43"/>
      <c r="H621" s="43"/>
      <c r="I621" s="43"/>
      <c r="J621" s="43"/>
      <c r="K621" s="43"/>
      <c r="N621" s="219">
        <f t="shared" si="91"/>
        <v>0</v>
      </c>
    </row>
    <row r="622" spans="4:14" ht="15.75">
      <c r="D622" s="43"/>
      <c r="E622" s="43"/>
      <c r="F622" s="43"/>
      <c r="G622" s="43"/>
      <c r="H622" s="43"/>
      <c r="I622" s="43"/>
      <c r="J622" s="43"/>
      <c r="K622" s="43"/>
      <c r="N622" s="219">
        <f t="shared" si="91"/>
        <v>0</v>
      </c>
    </row>
    <row r="623" spans="4:14" ht="15.75">
      <c r="D623" s="43"/>
      <c r="E623" s="43"/>
      <c r="F623" s="43"/>
      <c r="G623" s="43"/>
      <c r="H623" s="43"/>
      <c r="I623" s="43"/>
      <c r="J623" s="43"/>
      <c r="K623" s="43"/>
      <c r="N623" s="219">
        <f t="shared" si="91"/>
        <v>0</v>
      </c>
    </row>
    <row r="624" spans="4:14" ht="15.75">
      <c r="D624" s="43"/>
      <c r="E624" s="43"/>
      <c r="F624" s="43"/>
      <c r="G624" s="43"/>
      <c r="H624" s="43"/>
      <c r="I624" s="43"/>
      <c r="J624" s="43"/>
      <c r="K624" s="43"/>
      <c r="N624" s="219">
        <f t="shared" si="91"/>
        <v>0</v>
      </c>
    </row>
    <row r="625" spans="4:14" ht="15.75">
      <c r="D625" s="43"/>
      <c r="E625" s="43"/>
      <c r="F625" s="43"/>
      <c r="G625" s="43"/>
      <c r="H625" s="43"/>
      <c r="I625" s="43"/>
      <c r="J625" s="43"/>
      <c r="K625" s="43"/>
      <c r="N625" s="219">
        <f t="shared" si="91"/>
        <v>0</v>
      </c>
    </row>
    <row r="626" spans="4:14" ht="15.75">
      <c r="D626" s="43"/>
      <c r="E626" s="43"/>
      <c r="F626" s="43"/>
      <c r="G626" s="43"/>
      <c r="H626" s="43"/>
      <c r="I626" s="43"/>
      <c r="J626" s="43"/>
      <c r="K626" s="43"/>
      <c r="N626" s="219">
        <f t="shared" si="91"/>
        <v>0</v>
      </c>
    </row>
    <row r="627" spans="4:14" ht="15.75">
      <c r="D627" s="43"/>
      <c r="E627" s="43"/>
      <c r="F627" s="43"/>
      <c r="G627" s="43"/>
      <c r="H627" s="43"/>
      <c r="I627" s="43"/>
      <c r="J627" s="43"/>
      <c r="K627" s="43"/>
      <c r="N627" s="219">
        <f t="shared" si="91"/>
        <v>0</v>
      </c>
    </row>
    <row r="628" spans="4:14" ht="15.75">
      <c r="D628" s="43"/>
      <c r="E628" s="43"/>
      <c r="F628" s="43"/>
      <c r="G628" s="43"/>
      <c r="H628" s="43"/>
      <c r="I628" s="43"/>
      <c r="J628" s="43"/>
      <c r="K628" s="43"/>
      <c r="N628" s="219">
        <f t="shared" si="91"/>
        <v>0</v>
      </c>
    </row>
    <row r="629" spans="4:14" ht="15.75">
      <c r="D629" s="43"/>
      <c r="E629" s="43"/>
      <c r="F629" s="43"/>
      <c r="G629" s="43"/>
      <c r="H629" s="43"/>
      <c r="I629" s="43"/>
      <c r="J629" s="43"/>
      <c r="K629" s="43"/>
      <c r="N629" s="219">
        <f t="shared" si="91"/>
        <v>0</v>
      </c>
    </row>
    <row r="630" spans="4:14" ht="15.75">
      <c r="D630" s="43"/>
      <c r="E630" s="43"/>
      <c r="F630" s="43"/>
      <c r="G630" s="43"/>
      <c r="H630" s="43"/>
      <c r="I630" s="43"/>
      <c r="J630" s="43"/>
      <c r="K630" s="43"/>
      <c r="N630" s="219">
        <f t="shared" si="91"/>
        <v>0</v>
      </c>
    </row>
    <row r="631" spans="4:14" ht="15.75">
      <c r="D631" s="43"/>
      <c r="E631" s="43"/>
      <c r="F631" s="43"/>
      <c r="G631" s="43"/>
      <c r="H631" s="43"/>
      <c r="I631" s="43"/>
      <c r="J631" s="43"/>
      <c r="K631" s="43"/>
      <c r="N631" s="219">
        <f t="shared" si="91"/>
        <v>0</v>
      </c>
    </row>
    <row r="632" spans="4:14" ht="15.75">
      <c r="D632" s="43"/>
      <c r="E632" s="43"/>
      <c r="F632" s="43"/>
      <c r="G632" s="43"/>
      <c r="H632" s="43"/>
      <c r="I632" s="43"/>
      <c r="J632" s="43"/>
      <c r="K632" s="43"/>
      <c r="N632" s="219">
        <f t="shared" si="91"/>
        <v>0</v>
      </c>
    </row>
    <row r="633" spans="4:14" ht="15.75">
      <c r="D633" s="43"/>
      <c r="E633" s="43"/>
      <c r="F633" s="43"/>
      <c r="G633" s="43"/>
      <c r="H633" s="43"/>
      <c r="I633" s="43"/>
      <c r="J633" s="43"/>
      <c r="K633" s="43"/>
      <c r="N633" s="219">
        <f t="shared" si="91"/>
        <v>0</v>
      </c>
    </row>
    <row r="634" spans="4:14" ht="15.75">
      <c r="D634" s="43"/>
      <c r="E634" s="43"/>
      <c r="F634" s="43"/>
      <c r="G634" s="43"/>
      <c r="H634" s="43"/>
      <c r="I634" s="43"/>
      <c r="J634" s="43"/>
      <c r="K634" s="43"/>
      <c r="N634" s="219">
        <f t="shared" si="91"/>
        <v>0</v>
      </c>
    </row>
    <row r="635" spans="4:14" ht="15.75">
      <c r="D635" s="43"/>
      <c r="E635" s="43"/>
      <c r="F635" s="43"/>
      <c r="G635" s="43"/>
      <c r="H635" s="43"/>
      <c r="I635" s="43"/>
      <c r="J635" s="43"/>
      <c r="K635" s="43"/>
      <c r="N635" s="219">
        <f t="shared" si="91"/>
        <v>0</v>
      </c>
    </row>
    <row r="636" spans="4:14" ht="15.75">
      <c r="D636" s="43"/>
      <c r="E636" s="43"/>
      <c r="F636" s="43"/>
      <c r="G636" s="43"/>
      <c r="H636" s="43"/>
      <c r="I636" s="43"/>
      <c r="J636" s="43"/>
      <c r="K636" s="43"/>
      <c r="N636" s="219">
        <f t="shared" si="91"/>
        <v>0</v>
      </c>
    </row>
    <row r="637" spans="4:14" ht="15.75">
      <c r="D637" s="43"/>
      <c r="E637" s="43"/>
      <c r="F637" s="43"/>
      <c r="G637" s="43"/>
      <c r="H637" s="43"/>
      <c r="I637" s="43"/>
      <c r="J637" s="43"/>
      <c r="K637" s="43"/>
      <c r="N637" s="219">
        <f t="shared" si="91"/>
        <v>0</v>
      </c>
    </row>
    <row r="638" spans="4:14" ht="15.75">
      <c r="D638" s="43"/>
      <c r="E638" s="43"/>
      <c r="F638" s="43"/>
      <c r="G638" s="43"/>
      <c r="H638" s="43"/>
      <c r="I638" s="43"/>
      <c r="J638" s="43"/>
      <c r="K638" s="43"/>
      <c r="N638" s="219">
        <f t="shared" si="91"/>
        <v>0</v>
      </c>
    </row>
    <row r="639" spans="4:14" ht="15.75">
      <c r="D639" s="43"/>
      <c r="E639" s="43"/>
      <c r="F639" s="43"/>
      <c r="G639" s="43"/>
      <c r="H639" s="43"/>
      <c r="I639" s="43"/>
      <c r="J639" s="43"/>
      <c r="K639" s="43"/>
      <c r="N639" s="219">
        <f t="shared" si="91"/>
        <v>0</v>
      </c>
    </row>
    <row r="640" spans="4:14" ht="15.75">
      <c r="D640" s="43"/>
      <c r="E640" s="43"/>
      <c r="F640" s="43"/>
      <c r="G640" s="43"/>
      <c r="H640" s="43"/>
      <c r="I640" s="43"/>
      <c r="J640" s="43"/>
      <c r="K640" s="43"/>
      <c r="N640" s="219">
        <f t="shared" si="91"/>
        <v>0</v>
      </c>
    </row>
    <row r="641" spans="4:14" ht="15.75">
      <c r="D641" s="43"/>
      <c r="E641" s="43"/>
      <c r="F641" s="43"/>
      <c r="G641" s="43"/>
      <c r="H641" s="43"/>
      <c r="I641" s="43"/>
      <c r="J641" s="43"/>
      <c r="K641" s="43"/>
      <c r="N641" s="219">
        <f t="shared" si="91"/>
        <v>0</v>
      </c>
    </row>
    <row r="642" spans="4:14" ht="15.75">
      <c r="D642" s="43"/>
      <c r="E642" s="43"/>
      <c r="F642" s="43"/>
      <c r="G642" s="43"/>
      <c r="H642" s="43"/>
      <c r="I642" s="43"/>
      <c r="J642" s="43"/>
      <c r="K642" s="43"/>
      <c r="N642" s="219">
        <f t="shared" si="91"/>
        <v>0</v>
      </c>
    </row>
    <row r="643" spans="4:14" ht="15.75">
      <c r="D643" s="43"/>
      <c r="E643" s="43"/>
      <c r="F643" s="43"/>
      <c r="G643" s="43"/>
      <c r="H643" s="43"/>
      <c r="I643" s="43"/>
      <c r="J643" s="43"/>
      <c r="K643" s="43"/>
      <c r="N643" s="219">
        <f t="shared" si="91"/>
        <v>0</v>
      </c>
    </row>
    <row r="644" spans="4:14" ht="15.75">
      <c r="D644" s="43"/>
      <c r="E644" s="43"/>
      <c r="F644" s="43"/>
      <c r="G644" s="43"/>
      <c r="H644" s="43"/>
      <c r="I644" s="43"/>
      <c r="J644" s="43"/>
      <c r="K644" s="43"/>
      <c r="N644" s="219">
        <f t="shared" si="91"/>
        <v>0</v>
      </c>
    </row>
    <row r="645" spans="4:14" ht="15.75">
      <c r="D645" s="43"/>
      <c r="E645" s="43"/>
      <c r="F645" s="43"/>
      <c r="G645" s="43"/>
      <c r="H645" s="43"/>
      <c r="I645" s="43"/>
      <c r="J645" s="43"/>
      <c r="K645" s="43"/>
      <c r="N645" s="219">
        <f t="shared" si="91"/>
        <v>0</v>
      </c>
    </row>
    <row r="646" spans="4:14" ht="15.75">
      <c r="D646" s="43"/>
      <c r="E646" s="43"/>
      <c r="F646" s="43"/>
      <c r="G646" s="43"/>
      <c r="H646" s="43"/>
      <c r="I646" s="43"/>
      <c r="J646" s="43"/>
      <c r="K646" s="43"/>
      <c r="N646" s="219">
        <f t="shared" si="91"/>
        <v>0</v>
      </c>
    </row>
    <row r="647" spans="4:14" ht="15.75">
      <c r="D647" s="43"/>
      <c r="E647" s="43"/>
      <c r="F647" s="43"/>
      <c r="G647" s="43"/>
      <c r="H647" s="43"/>
      <c r="I647" s="43"/>
      <c r="J647" s="43"/>
      <c r="K647" s="43"/>
      <c r="N647" s="219">
        <f t="shared" si="91"/>
        <v>0</v>
      </c>
    </row>
    <row r="648" spans="4:14" ht="15.75">
      <c r="D648" s="43"/>
      <c r="E648" s="43"/>
      <c r="F648" s="43"/>
      <c r="G648" s="43"/>
      <c r="H648" s="43"/>
      <c r="I648" s="43"/>
      <c r="J648" s="43"/>
      <c r="K648" s="43"/>
      <c r="N648" s="219">
        <f t="shared" si="91"/>
        <v>0</v>
      </c>
    </row>
    <row r="649" spans="4:14" ht="15.75">
      <c r="D649" s="43"/>
      <c r="E649" s="43"/>
      <c r="F649" s="43"/>
      <c r="G649" s="43"/>
      <c r="H649" s="43"/>
      <c r="I649" s="43"/>
      <c r="J649" s="43"/>
      <c r="K649" s="43"/>
      <c r="N649" s="219">
        <f t="shared" si="91"/>
        <v>0</v>
      </c>
    </row>
    <row r="650" spans="4:14" ht="15.75">
      <c r="D650" s="43"/>
      <c r="E650" s="43"/>
      <c r="F650" s="43"/>
      <c r="G650" s="43"/>
      <c r="H650" s="43"/>
      <c r="I650" s="43"/>
      <c r="J650" s="43"/>
      <c r="K650" s="43"/>
      <c r="N650" s="219">
        <f t="shared" si="91"/>
        <v>0</v>
      </c>
    </row>
    <row r="651" spans="4:14" ht="15.75">
      <c r="D651" s="43"/>
      <c r="E651" s="43"/>
      <c r="F651" s="43"/>
      <c r="G651" s="43"/>
      <c r="H651" s="43"/>
      <c r="I651" s="43"/>
      <c r="J651" s="43"/>
      <c r="K651" s="43"/>
      <c r="N651" s="219">
        <f t="shared" si="91"/>
        <v>0</v>
      </c>
    </row>
    <row r="652" spans="4:14" ht="15.75">
      <c r="D652" s="43"/>
      <c r="E652" s="43"/>
      <c r="F652" s="43"/>
      <c r="G652" s="43"/>
      <c r="H652" s="43"/>
      <c r="I652" s="43"/>
      <c r="J652" s="43"/>
      <c r="K652" s="43"/>
      <c r="N652" s="219">
        <f t="shared" si="91"/>
        <v>0</v>
      </c>
    </row>
    <row r="653" spans="4:14" ht="15.75">
      <c r="D653" s="43"/>
      <c r="E653" s="43"/>
      <c r="F653" s="43"/>
      <c r="G653" s="43"/>
      <c r="H653" s="43"/>
      <c r="I653" s="43"/>
      <c r="J653" s="43"/>
      <c r="K653" s="43"/>
      <c r="N653" s="219">
        <f t="shared" si="91"/>
        <v>0</v>
      </c>
    </row>
    <row r="654" spans="4:14" ht="15.75">
      <c r="D654" s="43"/>
      <c r="E654" s="43"/>
      <c r="F654" s="43"/>
      <c r="G654" s="43"/>
      <c r="H654" s="43"/>
      <c r="I654" s="43"/>
      <c r="J654" s="43"/>
      <c r="K654" s="43"/>
      <c r="N654" s="219">
        <f t="shared" si="91"/>
        <v>0</v>
      </c>
    </row>
    <row r="655" spans="4:14" ht="15.75">
      <c r="D655" s="43"/>
      <c r="E655" s="43"/>
      <c r="F655" s="43"/>
      <c r="G655" s="43"/>
      <c r="H655" s="43"/>
      <c r="I655" s="43"/>
      <c r="J655" s="43"/>
      <c r="K655" s="43"/>
      <c r="N655" s="219">
        <f t="shared" si="91"/>
        <v>0</v>
      </c>
    </row>
    <row r="656" spans="4:14" ht="15.75">
      <c r="D656" s="43"/>
      <c r="E656" s="43"/>
      <c r="F656" s="43"/>
      <c r="G656" s="43"/>
      <c r="H656" s="43"/>
      <c r="I656" s="43"/>
      <c r="J656" s="43"/>
      <c r="K656" s="43"/>
      <c r="N656" s="219">
        <f t="shared" si="91"/>
        <v>0</v>
      </c>
    </row>
    <row r="657" spans="4:14" ht="15.75">
      <c r="D657" s="43"/>
      <c r="E657" s="43"/>
      <c r="F657" s="43"/>
      <c r="G657" s="43"/>
      <c r="H657" s="43"/>
      <c r="I657" s="43"/>
      <c r="J657" s="43"/>
      <c r="K657" s="43"/>
      <c r="N657" s="219">
        <f t="shared" si="91"/>
        <v>0</v>
      </c>
    </row>
    <row r="658" spans="4:14" ht="15.75">
      <c r="D658" s="43"/>
      <c r="E658" s="43"/>
      <c r="F658" s="43"/>
      <c r="G658" s="43"/>
      <c r="H658" s="43"/>
      <c r="I658" s="43"/>
      <c r="J658" s="43"/>
      <c r="K658" s="43"/>
      <c r="N658" s="219">
        <f t="shared" si="91"/>
        <v>0</v>
      </c>
    </row>
    <row r="659" spans="4:14" ht="15.75">
      <c r="D659" s="43"/>
      <c r="E659" s="43"/>
      <c r="F659" s="43"/>
      <c r="G659" s="43"/>
      <c r="H659" s="43"/>
      <c r="I659" s="43"/>
      <c r="J659" s="43"/>
      <c r="K659" s="43"/>
      <c r="N659" s="219">
        <f t="shared" si="91"/>
        <v>0</v>
      </c>
    </row>
    <row r="660" spans="4:14" ht="15.75">
      <c r="D660" s="43"/>
      <c r="E660" s="43"/>
      <c r="F660" s="43"/>
      <c r="G660" s="43"/>
      <c r="H660" s="43"/>
      <c r="I660" s="43"/>
      <c r="J660" s="43"/>
      <c r="K660" s="43"/>
      <c r="N660" s="219">
        <f t="shared" si="91"/>
        <v>0</v>
      </c>
    </row>
    <row r="661" spans="4:14" ht="15.75">
      <c r="D661" s="43"/>
      <c r="E661" s="43"/>
      <c r="F661" s="43"/>
      <c r="G661" s="43"/>
      <c r="H661" s="43"/>
      <c r="I661" s="43"/>
      <c r="J661" s="43"/>
      <c r="K661" s="43"/>
      <c r="N661" s="219">
        <f t="shared" si="91"/>
        <v>0</v>
      </c>
    </row>
    <row r="662" spans="4:14" ht="15.75">
      <c r="D662" s="43"/>
      <c r="E662" s="43"/>
      <c r="F662" s="43"/>
      <c r="G662" s="43"/>
      <c r="H662" s="43"/>
      <c r="I662" s="43"/>
      <c r="J662" s="43"/>
      <c r="K662" s="43"/>
      <c r="N662" s="219">
        <f t="shared" si="91"/>
        <v>0</v>
      </c>
    </row>
    <row r="663" spans="4:14" ht="15.75">
      <c r="D663" s="43"/>
      <c r="E663" s="43"/>
      <c r="F663" s="43"/>
      <c r="G663" s="43"/>
      <c r="H663" s="43"/>
      <c r="I663" s="43"/>
      <c r="J663" s="43"/>
      <c r="K663" s="43"/>
      <c r="N663" s="219">
        <f t="shared" si="91"/>
        <v>0</v>
      </c>
    </row>
    <row r="664" spans="4:14" ht="15.75">
      <c r="D664" s="43"/>
      <c r="E664" s="43"/>
      <c r="F664" s="43"/>
      <c r="G664" s="43"/>
      <c r="H664" s="43"/>
      <c r="I664" s="43"/>
      <c r="J664" s="43"/>
      <c r="K664" s="43"/>
      <c r="N664" s="219">
        <f aca="true" t="shared" si="92" ref="N664:N727">C664+F664</f>
        <v>0</v>
      </c>
    </row>
    <row r="665" spans="4:14" ht="15.75">
      <c r="D665" s="43"/>
      <c r="E665" s="43"/>
      <c r="F665" s="43"/>
      <c r="G665" s="43"/>
      <c r="H665" s="43"/>
      <c r="I665" s="43"/>
      <c r="J665" s="43"/>
      <c r="K665" s="43"/>
      <c r="N665" s="219">
        <f t="shared" si="92"/>
        <v>0</v>
      </c>
    </row>
    <row r="666" spans="4:14" ht="15.75">
      <c r="D666" s="43"/>
      <c r="E666" s="43"/>
      <c r="F666" s="43"/>
      <c r="G666" s="43"/>
      <c r="H666" s="43"/>
      <c r="I666" s="43"/>
      <c r="J666" s="43"/>
      <c r="K666" s="43"/>
      <c r="N666" s="219">
        <f t="shared" si="92"/>
        <v>0</v>
      </c>
    </row>
    <row r="667" spans="4:14" ht="15.75">
      <c r="D667" s="43"/>
      <c r="E667" s="43"/>
      <c r="F667" s="43"/>
      <c r="G667" s="43"/>
      <c r="H667" s="43"/>
      <c r="I667" s="43"/>
      <c r="J667" s="43"/>
      <c r="K667" s="43"/>
      <c r="N667" s="219">
        <f t="shared" si="92"/>
        <v>0</v>
      </c>
    </row>
    <row r="668" spans="4:14" ht="15.75">
      <c r="D668" s="43"/>
      <c r="E668" s="43"/>
      <c r="F668" s="43"/>
      <c r="G668" s="43"/>
      <c r="H668" s="43"/>
      <c r="I668" s="43"/>
      <c r="J668" s="43"/>
      <c r="K668" s="43"/>
      <c r="N668" s="219">
        <f t="shared" si="92"/>
        <v>0</v>
      </c>
    </row>
    <row r="669" spans="4:14" ht="15.75">
      <c r="D669" s="43"/>
      <c r="E669" s="43"/>
      <c r="F669" s="43"/>
      <c r="G669" s="43"/>
      <c r="H669" s="43"/>
      <c r="I669" s="43"/>
      <c r="J669" s="43"/>
      <c r="K669" s="43"/>
      <c r="N669" s="219">
        <f t="shared" si="92"/>
        <v>0</v>
      </c>
    </row>
    <row r="670" spans="4:14" ht="15.75">
      <c r="D670" s="43"/>
      <c r="E670" s="43"/>
      <c r="F670" s="43"/>
      <c r="G670" s="43"/>
      <c r="H670" s="43"/>
      <c r="I670" s="43"/>
      <c r="J670" s="43"/>
      <c r="K670" s="43"/>
      <c r="N670" s="219">
        <f t="shared" si="92"/>
        <v>0</v>
      </c>
    </row>
    <row r="671" spans="4:14" ht="15.75">
      <c r="D671" s="43"/>
      <c r="E671" s="43"/>
      <c r="F671" s="43"/>
      <c r="G671" s="43"/>
      <c r="H671" s="43"/>
      <c r="I671" s="43"/>
      <c r="J671" s="43"/>
      <c r="K671" s="43"/>
      <c r="N671" s="219">
        <f t="shared" si="92"/>
        <v>0</v>
      </c>
    </row>
    <row r="672" spans="4:14" ht="15.75">
      <c r="D672" s="43"/>
      <c r="E672" s="43"/>
      <c r="F672" s="43"/>
      <c r="G672" s="43"/>
      <c r="H672" s="43"/>
      <c r="I672" s="43"/>
      <c r="J672" s="43"/>
      <c r="K672" s="43"/>
      <c r="N672" s="219">
        <f t="shared" si="92"/>
        <v>0</v>
      </c>
    </row>
    <row r="673" spans="4:14" ht="15.75">
      <c r="D673" s="43"/>
      <c r="E673" s="43"/>
      <c r="F673" s="43"/>
      <c r="G673" s="43"/>
      <c r="H673" s="43"/>
      <c r="I673" s="43"/>
      <c r="J673" s="43"/>
      <c r="K673" s="43"/>
      <c r="N673" s="219">
        <f t="shared" si="92"/>
        <v>0</v>
      </c>
    </row>
    <row r="674" spans="4:14" ht="15.75">
      <c r="D674" s="43"/>
      <c r="E674" s="43"/>
      <c r="F674" s="43"/>
      <c r="G674" s="43"/>
      <c r="H674" s="43"/>
      <c r="I674" s="43"/>
      <c r="J674" s="43"/>
      <c r="K674" s="43"/>
      <c r="N674" s="219">
        <f t="shared" si="92"/>
        <v>0</v>
      </c>
    </row>
    <row r="675" spans="4:14" ht="15.75">
      <c r="D675" s="43"/>
      <c r="E675" s="43"/>
      <c r="F675" s="43"/>
      <c r="G675" s="43"/>
      <c r="H675" s="43"/>
      <c r="I675" s="43"/>
      <c r="J675" s="43"/>
      <c r="K675" s="43"/>
      <c r="N675" s="219">
        <f t="shared" si="92"/>
        <v>0</v>
      </c>
    </row>
    <row r="676" spans="4:14" ht="15.75">
      <c r="D676" s="43"/>
      <c r="E676" s="43"/>
      <c r="F676" s="43"/>
      <c r="G676" s="43"/>
      <c r="H676" s="43"/>
      <c r="I676" s="43"/>
      <c r="J676" s="43"/>
      <c r="K676" s="43"/>
      <c r="N676" s="219">
        <f t="shared" si="92"/>
        <v>0</v>
      </c>
    </row>
    <row r="677" spans="4:14" ht="15.75">
      <c r="D677" s="43"/>
      <c r="E677" s="43"/>
      <c r="F677" s="43"/>
      <c r="G677" s="43"/>
      <c r="H677" s="43"/>
      <c r="I677" s="43"/>
      <c r="J677" s="43"/>
      <c r="K677" s="43"/>
      <c r="N677" s="219">
        <f t="shared" si="92"/>
        <v>0</v>
      </c>
    </row>
    <row r="678" spans="4:14" ht="15.75">
      <c r="D678" s="43"/>
      <c r="E678" s="43"/>
      <c r="F678" s="43"/>
      <c r="G678" s="43"/>
      <c r="H678" s="43"/>
      <c r="I678" s="43"/>
      <c r="J678" s="43"/>
      <c r="K678" s="43"/>
      <c r="N678" s="219">
        <f t="shared" si="92"/>
        <v>0</v>
      </c>
    </row>
    <row r="679" spans="4:14" ht="15.75">
      <c r="D679" s="43"/>
      <c r="E679" s="43"/>
      <c r="F679" s="43"/>
      <c r="G679" s="43"/>
      <c r="H679" s="43"/>
      <c r="I679" s="43"/>
      <c r="J679" s="43"/>
      <c r="K679" s="43"/>
      <c r="N679" s="219">
        <f t="shared" si="92"/>
        <v>0</v>
      </c>
    </row>
    <row r="680" spans="4:14" ht="15.75">
      <c r="D680" s="43"/>
      <c r="E680" s="43"/>
      <c r="F680" s="43"/>
      <c r="G680" s="43"/>
      <c r="H680" s="43"/>
      <c r="I680" s="43"/>
      <c r="J680" s="43"/>
      <c r="K680" s="43"/>
      <c r="N680" s="219">
        <f t="shared" si="92"/>
        <v>0</v>
      </c>
    </row>
    <row r="681" spans="4:14" ht="15.75">
      <c r="D681" s="43"/>
      <c r="E681" s="43"/>
      <c r="F681" s="43"/>
      <c r="G681" s="43"/>
      <c r="H681" s="43"/>
      <c r="I681" s="43"/>
      <c r="J681" s="43"/>
      <c r="K681" s="43"/>
      <c r="N681" s="219">
        <f t="shared" si="92"/>
        <v>0</v>
      </c>
    </row>
    <row r="682" spans="4:14" ht="15.75">
      <c r="D682" s="43"/>
      <c r="E682" s="43"/>
      <c r="F682" s="43"/>
      <c r="G682" s="43"/>
      <c r="H682" s="43"/>
      <c r="I682" s="43"/>
      <c r="J682" s="43"/>
      <c r="K682" s="43"/>
      <c r="N682" s="219">
        <f t="shared" si="92"/>
        <v>0</v>
      </c>
    </row>
    <row r="683" spans="4:14" ht="15.75">
      <c r="D683" s="43"/>
      <c r="E683" s="43"/>
      <c r="F683" s="43"/>
      <c r="G683" s="43"/>
      <c r="H683" s="43"/>
      <c r="I683" s="43"/>
      <c r="J683" s="43"/>
      <c r="K683" s="43"/>
      <c r="N683" s="219">
        <f t="shared" si="92"/>
        <v>0</v>
      </c>
    </row>
    <row r="684" spans="4:14" ht="15.75">
      <c r="D684" s="43"/>
      <c r="E684" s="43"/>
      <c r="F684" s="43"/>
      <c r="G684" s="43"/>
      <c r="H684" s="43"/>
      <c r="I684" s="43"/>
      <c r="J684" s="43"/>
      <c r="K684" s="43"/>
      <c r="N684" s="219">
        <f t="shared" si="92"/>
        <v>0</v>
      </c>
    </row>
    <row r="685" spans="4:14" ht="15.75">
      <c r="D685" s="43"/>
      <c r="E685" s="43"/>
      <c r="F685" s="43"/>
      <c r="G685" s="43"/>
      <c r="H685" s="43"/>
      <c r="I685" s="43"/>
      <c r="J685" s="43"/>
      <c r="K685" s="43"/>
      <c r="N685" s="219">
        <f t="shared" si="92"/>
        <v>0</v>
      </c>
    </row>
    <row r="686" spans="4:14" ht="15.75">
      <c r="D686" s="43"/>
      <c r="E686" s="43"/>
      <c r="F686" s="43"/>
      <c r="G686" s="43"/>
      <c r="H686" s="43"/>
      <c r="I686" s="43"/>
      <c r="J686" s="43"/>
      <c r="K686" s="43"/>
      <c r="N686" s="219">
        <f t="shared" si="92"/>
        <v>0</v>
      </c>
    </row>
    <row r="687" spans="4:14" ht="15.75">
      <c r="D687" s="43"/>
      <c r="E687" s="43"/>
      <c r="F687" s="43"/>
      <c r="G687" s="43"/>
      <c r="H687" s="43"/>
      <c r="I687" s="43"/>
      <c r="J687" s="43"/>
      <c r="K687" s="43"/>
      <c r="N687" s="219">
        <f t="shared" si="92"/>
        <v>0</v>
      </c>
    </row>
    <row r="688" spans="4:14" ht="15.75">
      <c r="D688" s="43"/>
      <c r="E688" s="43"/>
      <c r="F688" s="43"/>
      <c r="G688" s="43"/>
      <c r="H688" s="43"/>
      <c r="I688" s="43"/>
      <c r="J688" s="43"/>
      <c r="K688" s="43"/>
      <c r="N688" s="219">
        <f t="shared" si="92"/>
        <v>0</v>
      </c>
    </row>
    <row r="689" spans="4:14" ht="15.75">
      <c r="D689" s="43"/>
      <c r="E689" s="43"/>
      <c r="F689" s="43"/>
      <c r="G689" s="43"/>
      <c r="H689" s="43"/>
      <c r="I689" s="43"/>
      <c r="J689" s="43"/>
      <c r="K689" s="43"/>
      <c r="N689" s="219">
        <f t="shared" si="92"/>
        <v>0</v>
      </c>
    </row>
    <row r="690" spans="4:14" ht="15.75">
      <c r="D690" s="43"/>
      <c r="E690" s="43"/>
      <c r="F690" s="43"/>
      <c r="G690" s="43"/>
      <c r="H690" s="43"/>
      <c r="I690" s="43"/>
      <c r="J690" s="43"/>
      <c r="K690" s="43"/>
      <c r="N690" s="219">
        <f t="shared" si="92"/>
        <v>0</v>
      </c>
    </row>
    <row r="691" spans="4:14" ht="15.75">
      <c r="D691" s="43"/>
      <c r="E691" s="43"/>
      <c r="F691" s="43"/>
      <c r="G691" s="43"/>
      <c r="H691" s="43"/>
      <c r="I691" s="43"/>
      <c r="J691" s="43"/>
      <c r="K691" s="43"/>
      <c r="N691" s="219">
        <f t="shared" si="92"/>
        <v>0</v>
      </c>
    </row>
    <row r="692" spans="4:14" ht="15.75">
      <c r="D692" s="43"/>
      <c r="E692" s="43"/>
      <c r="F692" s="43"/>
      <c r="G692" s="43"/>
      <c r="H692" s="43"/>
      <c r="I692" s="43"/>
      <c r="J692" s="43"/>
      <c r="K692" s="43"/>
      <c r="N692" s="219">
        <f t="shared" si="92"/>
        <v>0</v>
      </c>
    </row>
    <row r="693" spans="4:14" ht="15.75">
      <c r="D693" s="43"/>
      <c r="E693" s="43"/>
      <c r="F693" s="43"/>
      <c r="G693" s="43"/>
      <c r="H693" s="43"/>
      <c r="I693" s="43"/>
      <c r="J693" s="43"/>
      <c r="K693" s="43"/>
      <c r="N693" s="219">
        <f t="shared" si="92"/>
        <v>0</v>
      </c>
    </row>
    <row r="694" spans="4:14" ht="15.75">
      <c r="D694" s="43"/>
      <c r="E694" s="43"/>
      <c r="F694" s="43"/>
      <c r="G694" s="43"/>
      <c r="H694" s="43"/>
      <c r="I694" s="43"/>
      <c r="J694" s="43"/>
      <c r="K694" s="43"/>
      <c r="N694" s="219">
        <f t="shared" si="92"/>
        <v>0</v>
      </c>
    </row>
    <row r="695" spans="4:14" ht="15.75">
      <c r="D695" s="43"/>
      <c r="E695" s="43"/>
      <c r="F695" s="43"/>
      <c r="G695" s="43"/>
      <c r="H695" s="43"/>
      <c r="I695" s="43"/>
      <c r="J695" s="43"/>
      <c r="K695" s="43"/>
      <c r="N695" s="219">
        <f t="shared" si="92"/>
        <v>0</v>
      </c>
    </row>
    <row r="696" spans="4:14" ht="15.75">
      <c r="D696" s="43"/>
      <c r="E696" s="43"/>
      <c r="F696" s="43"/>
      <c r="G696" s="43"/>
      <c r="H696" s="43"/>
      <c r="I696" s="43"/>
      <c r="J696" s="43"/>
      <c r="K696" s="43"/>
      <c r="N696" s="219">
        <f t="shared" si="92"/>
        <v>0</v>
      </c>
    </row>
    <row r="697" spans="4:14" ht="15.75">
      <c r="D697" s="43"/>
      <c r="E697" s="43"/>
      <c r="F697" s="43"/>
      <c r="G697" s="43"/>
      <c r="H697" s="43"/>
      <c r="I697" s="43"/>
      <c r="J697" s="43"/>
      <c r="K697" s="43"/>
      <c r="N697" s="219">
        <f t="shared" si="92"/>
        <v>0</v>
      </c>
    </row>
    <row r="698" spans="4:14" ht="15.75">
      <c r="D698" s="43"/>
      <c r="E698" s="43"/>
      <c r="F698" s="43"/>
      <c r="G698" s="43"/>
      <c r="H698" s="43"/>
      <c r="I698" s="43"/>
      <c r="J698" s="43"/>
      <c r="K698" s="43"/>
      <c r="N698" s="219">
        <f t="shared" si="92"/>
        <v>0</v>
      </c>
    </row>
    <row r="699" spans="4:14" ht="15.75">
      <c r="D699" s="43"/>
      <c r="E699" s="43"/>
      <c r="F699" s="43"/>
      <c r="G699" s="43"/>
      <c r="H699" s="43"/>
      <c r="I699" s="43"/>
      <c r="J699" s="43"/>
      <c r="K699" s="43"/>
      <c r="N699" s="219">
        <f t="shared" si="92"/>
        <v>0</v>
      </c>
    </row>
    <row r="700" spans="4:14" ht="15.75">
      <c r="D700" s="43"/>
      <c r="E700" s="43"/>
      <c r="F700" s="43"/>
      <c r="G700" s="43"/>
      <c r="H700" s="43"/>
      <c r="I700" s="43"/>
      <c r="J700" s="43"/>
      <c r="K700" s="43"/>
      <c r="N700" s="219">
        <f t="shared" si="92"/>
        <v>0</v>
      </c>
    </row>
    <row r="701" spans="4:14" ht="15.75">
      <c r="D701" s="43"/>
      <c r="E701" s="43"/>
      <c r="F701" s="43"/>
      <c r="G701" s="43"/>
      <c r="H701" s="43"/>
      <c r="I701" s="43"/>
      <c r="J701" s="43"/>
      <c r="K701" s="43"/>
      <c r="N701" s="219">
        <f t="shared" si="92"/>
        <v>0</v>
      </c>
    </row>
    <row r="702" spans="4:14" ht="15.75">
      <c r="D702" s="43"/>
      <c r="E702" s="43"/>
      <c r="F702" s="43"/>
      <c r="G702" s="43"/>
      <c r="H702" s="43"/>
      <c r="I702" s="43"/>
      <c r="J702" s="43"/>
      <c r="K702" s="43"/>
      <c r="N702" s="219">
        <f t="shared" si="92"/>
        <v>0</v>
      </c>
    </row>
    <row r="703" spans="4:14" ht="15.75">
      <c r="D703" s="43"/>
      <c r="E703" s="43"/>
      <c r="F703" s="43"/>
      <c r="G703" s="43"/>
      <c r="H703" s="43"/>
      <c r="I703" s="43"/>
      <c r="J703" s="43"/>
      <c r="K703" s="43"/>
      <c r="N703" s="219">
        <f t="shared" si="92"/>
        <v>0</v>
      </c>
    </row>
    <row r="704" spans="4:14" ht="15.75">
      <c r="D704" s="43"/>
      <c r="E704" s="43"/>
      <c r="F704" s="43"/>
      <c r="G704" s="43"/>
      <c r="H704" s="43"/>
      <c r="I704" s="43"/>
      <c r="J704" s="43"/>
      <c r="K704" s="43"/>
      <c r="N704" s="219">
        <f t="shared" si="92"/>
        <v>0</v>
      </c>
    </row>
    <row r="705" spans="4:14" ht="15.75">
      <c r="D705" s="43"/>
      <c r="E705" s="43"/>
      <c r="F705" s="43"/>
      <c r="G705" s="43"/>
      <c r="H705" s="43"/>
      <c r="I705" s="43"/>
      <c r="J705" s="43"/>
      <c r="K705" s="43"/>
      <c r="N705" s="219">
        <f t="shared" si="92"/>
        <v>0</v>
      </c>
    </row>
    <row r="706" spans="4:14" ht="15.75">
      <c r="D706" s="43"/>
      <c r="E706" s="43"/>
      <c r="F706" s="43"/>
      <c r="G706" s="43"/>
      <c r="H706" s="43"/>
      <c r="I706" s="43"/>
      <c r="J706" s="43"/>
      <c r="K706" s="43"/>
      <c r="N706" s="219">
        <f t="shared" si="92"/>
        <v>0</v>
      </c>
    </row>
    <row r="707" spans="4:14" ht="15.75">
      <c r="D707" s="43"/>
      <c r="E707" s="43"/>
      <c r="F707" s="43"/>
      <c r="G707" s="43"/>
      <c r="H707" s="43"/>
      <c r="I707" s="43"/>
      <c r="J707" s="43"/>
      <c r="K707" s="43"/>
      <c r="N707" s="219">
        <f t="shared" si="92"/>
        <v>0</v>
      </c>
    </row>
    <row r="708" spans="4:14" ht="15.75">
      <c r="D708" s="43"/>
      <c r="E708" s="43"/>
      <c r="F708" s="43"/>
      <c r="G708" s="43"/>
      <c r="H708" s="43"/>
      <c r="I708" s="43"/>
      <c r="J708" s="43"/>
      <c r="K708" s="43"/>
      <c r="N708" s="219">
        <f t="shared" si="92"/>
        <v>0</v>
      </c>
    </row>
    <row r="709" spans="4:14" ht="15.75">
      <c r="D709" s="43"/>
      <c r="E709" s="43"/>
      <c r="F709" s="43"/>
      <c r="G709" s="43"/>
      <c r="H709" s="43"/>
      <c r="I709" s="43"/>
      <c r="J709" s="43"/>
      <c r="K709" s="43"/>
      <c r="N709" s="219">
        <f t="shared" si="92"/>
        <v>0</v>
      </c>
    </row>
    <row r="710" spans="4:14" ht="15.75">
      <c r="D710" s="43"/>
      <c r="E710" s="43"/>
      <c r="F710" s="43"/>
      <c r="G710" s="43"/>
      <c r="H710" s="43"/>
      <c r="I710" s="43"/>
      <c r="J710" s="43"/>
      <c r="K710" s="43"/>
      <c r="N710" s="219">
        <f t="shared" si="92"/>
        <v>0</v>
      </c>
    </row>
    <row r="711" spans="4:14" ht="15.75">
      <c r="D711" s="43"/>
      <c r="E711" s="43"/>
      <c r="F711" s="43"/>
      <c r="G711" s="43"/>
      <c r="H711" s="43"/>
      <c r="I711" s="43"/>
      <c r="J711" s="43"/>
      <c r="K711" s="43"/>
      <c r="N711" s="219">
        <f t="shared" si="92"/>
        <v>0</v>
      </c>
    </row>
    <row r="712" spans="4:14" ht="15.75">
      <c r="D712" s="43"/>
      <c r="E712" s="43"/>
      <c r="F712" s="43"/>
      <c r="G712" s="43"/>
      <c r="H712" s="43"/>
      <c r="I712" s="43"/>
      <c r="J712" s="43"/>
      <c r="K712" s="43"/>
      <c r="N712" s="219">
        <f t="shared" si="92"/>
        <v>0</v>
      </c>
    </row>
    <row r="713" spans="4:14" ht="15.75">
      <c r="D713" s="43"/>
      <c r="E713" s="43"/>
      <c r="F713" s="43"/>
      <c r="G713" s="43"/>
      <c r="H713" s="43"/>
      <c r="I713" s="43"/>
      <c r="J713" s="43"/>
      <c r="K713" s="43"/>
      <c r="N713" s="219">
        <f t="shared" si="92"/>
        <v>0</v>
      </c>
    </row>
    <row r="714" spans="4:14" ht="15.75">
      <c r="D714" s="43"/>
      <c r="E714" s="43"/>
      <c r="F714" s="43"/>
      <c r="G714" s="43"/>
      <c r="H714" s="43"/>
      <c r="I714" s="43"/>
      <c r="J714" s="43"/>
      <c r="K714" s="43"/>
      <c r="N714" s="219">
        <f t="shared" si="92"/>
        <v>0</v>
      </c>
    </row>
    <row r="715" spans="4:14" ht="15.75">
      <c r="D715" s="43"/>
      <c r="E715" s="43"/>
      <c r="F715" s="43"/>
      <c r="G715" s="43"/>
      <c r="H715" s="43"/>
      <c r="I715" s="43"/>
      <c r="J715" s="43"/>
      <c r="K715" s="43"/>
      <c r="N715" s="219">
        <f t="shared" si="92"/>
        <v>0</v>
      </c>
    </row>
    <row r="716" spans="4:14" ht="15.75">
      <c r="D716" s="43"/>
      <c r="E716" s="43"/>
      <c r="F716" s="43"/>
      <c r="G716" s="43"/>
      <c r="H716" s="43"/>
      <c r="I716" s="43"/>
      <c r="J716" s="43"/>
      <c r="K716" s="43"/>
      <c r="N716" s="219">
        <f t="shared" si="92"/>
        <v>0</v>
      </c>
    </row>
    <row r="717" spans="4:14" ht="15.75">
      <c r="D717" s="43"/>
      <c r="E717" s="43"/>
      <c r="F717" s="43"/>
      <c r="G717" s="43"/>
      <c r="H717" s="43"/>
      <c r="I717" s="43"/>
      <c r="J717" s="43"/>
      <c r="K717" s="43"/>
      <c r="N717" s="219">
        <f t="shared" si="92"/>
        <v>0</v>
      </c>
    </row>
    <row r="718" spans="4:14" ht="15.75">
      <c r="D718" s="43"/>
      <c r="E718" s="43"/>
      <c r="F718" s="43"/>
      <c r="G718" s="43"/>
      <c r="H718" s="43"/>
      <c r="I718" s="43"/>
      <c r="J718" s="43"/>
      <c r="K718" s="43"/>
      <c r="N718" s="219">
        <f t="shared" si="92"/>
        <v>0</v>
      </c>
    </row>
    <row r="719" spans="4:14" ht="15.75">
      <c r="D719" s="43"/>
      <c r="E719" s="43"/>
      <c r="F719" s="43"/>
      <c r="G719" s="43"/>
      <c r="H719" s="43"/>
      <c r="I719" s="43"/>
      <c r="J719" s="43"/>
      <c r="K719" s="43"/>
      <c r="N719" s="219">
        <f t="shared" si="92"/>
        <v>0</v>
      </c>
    </row>
    <row r="720" spans="4:14" ht="15.75">
      <c r="D720" s="43"/>
      <c r="E720" s="43"/>
      <c r="F720" s="43"/>
      <c r="G720" s="43"/>
      <c r="H720" s="43"/>
      <c r="I720" s="43"/>
      <c r="J720" s="43"/>
      <c r="K720" s="43"/>
      <c r="N720" s="219">
        <f t="shared" si="92"/>
        <v>0</v>
      </c>
    </row>
    <row r="721" spans="4:14" ht="15.75">
      <c r="D721" s="43"/>
      <c r="E721" s="43"/>
      <c r="F721" s="43"/>
      <c r="G721" s="43"/>
      <c r="H721" s="43"/>
      <c r="I721" s="43"/>
      <c r="J721" s="43"/>
      <c r="K721" s="43"/>
      <c r="N721" s="219">
        <f t="shared" si="92"/>
        <v>0</v>
      </c>
    </row>
    <row r="722" spans="4:14" ht="15.75">
      <c r="D722" s="43"/>
      <c r="E722" s="43"/>
      <c r="F722" s="43"/>
      <c r="G722" s="43"/>
      <c r="H722" s="43"/>
      <c r="I722" s="43"/>
      <c r="J722" s="43"/>
      <c r="K722" s="43"/>
      <c r="N722" s="219">
        <f t="shared" si="92"/>
        <v>0</v>
      </c>
    </row>
    <row r="723" spans="4:14" ht="15.75">
      <c r="D723" s="43"/>
      <c r="E723" s="43"/>
      <c r="F723" s="43"/>
      <c r="G723" s="43"/>
      <c r="H723" s="43"/>
      <c r="I723" s="43"/>
      <c r="J723" s="43"/>
      <c r="K723" s="43"/>
      <c r="N723" s="219">
        <f t="shared" si="92"/>
        <v>0</v>
      </c>
    </row>
    <row r="724" spans="4:14" ht="15.75">
      <c r="D724" s="43"/>
      <c r="E724" s="43"/>
      <c r="F724" s="43"/>
      <c r="G724" s="43"/>
      <c r="H724" s="43"/>
      <c r="I724" s="43"/>
      <c r="J724" s="43"/>
      <c r="K724" s="43"/>
      <c r="N724" s="219">
        <f t="shared" si="92"/>
        <v>0</v>
      </c>
    </row>
    <row r="725" spans="4:14" ht="15.75">
      <c r="D725" s="43"/>
      <c r="E725" s="43"/>
      <c r="F725" s="43"/>
      <c r="G725" s="43"/>
      <c r="H725" s="43"/>
      <c r="I725" s="43"/>
      <c r="J725" s="43"/>
      <c r="K725" s="43"/>
      <c r="N725" s="219">
        <f t="shared" si="92"/>
        <v>0</v>
      </c>
    </row>
    <row r="726" spans="4:14" ht="15.75">
      <c r="D726" s="43"/>
      <c r="E726" s="43"/>
      <c r="F726" s="43"/>
      <c r="G726" s="43"/>
      <c r="H726" s="43"/>
      <c r="I726" s="43"/>
      <c r="J726" s="43"/>
      <c r="K726" s="43"/>
      <c r="N726" s="219">
        <f t="shared" si="92"/>
        <v>0</v>
      </c>
    </row>
    <row r="727" spans="4:14" ht="15.75">
      <c r="D727" s="43"/>
      <c r="E727" s="43"/>
      <c r="F727" s="43"/>
      <c r="G727" s="43"/>
      <c r="H727" s="43"/>
      <c r="I727" s="43"/>
      <c r="J727" s="43"/>
      <c r="K727" s="43"/>
      <c r="N727" s="219">
        <f t="shared" si="92"/>
        <v>0</v>
      </c>
    </row>
    <row r="728" spans="4:14" ht="15.75">
      <c r="D728" s="43"/>
      <c r="E728" s="43"/>
      <c r="F728" s="43"/>
      <c r="G728" s="43"/>
      <c r="H728" s="43"/>
      <c r="I728" s="43"/>
      <c r="J728" s="43"/>
      <c r="K728" s="43"/>
      <c r="N728" s="219">
        <f aca="true" t="shared" si="93" ref="N728:N791">C728+F728</f>
        <v>0</v>
      </c>
    </row>
    <row r="729" spans="4:14" ht="15.75">
      <c r="D729" s="43"/>
      <c r="E729" s="43"/>
      <c r="F729" s="43"/>
      <c r="G729" s="43"/>
      <c r="H729" s="43"/>
      <c r="I729" s="43"/>
      <c r="J729" s="43"/>
      <c r="K729" s="43"/>
      <c r="N729" s="219">
        <f t="shared" si="93"/>
        <v>0</v>
      </c>
    </row>
    <row r="730" spans="4:14" ht="15.75">
      <c r="D730" s="43"/>
      <c r="E730" s="43"/>
      <c r="F730" s="43"/>
      <c r="G730" s="43"/>
      <c r="H730" s="43"/>
      <c r="I730" s="43"/>
      <c r="J730" s="43"/>
      <c r="K730" s="43"/>
      <c r="N730" s="219">
        <f t="shared" si="93"/>
        <v>0</v>
      </c>
    </row>
    <row r="731" spans="4:14" ht="15.75">
      <c r="D731" s="43"/>
      <c r="E731" s="43"/>
      <c r="F731" s="43"/>
      <c r="G731" s="43"/>
      <c r="H731" s="43"/>
      <c r="I731" s="43"/>
      <c r="J731" s="43"/>
      <c r="K731" s="43"/>
      <c r="N731" s="219">
        <f t="shared" si="93"/>
        <v>0</v>
      </c>
    </row>
    <row r="732" spans="4:14" ht="15.75">
      <c r="D732" s="43"/>
      <c r="E732" s="43"/>
      <c r="F732" s="43"/>
      <c r="G732" s="43"/>
      <c r="H732" s="43"/>
      <c r="I732" s="43"/>
      <c r="J732" s="43"/>
      <c r="K732" s="43"/>
      <c r="N732" s="219">
        <f t="shared" si="93"/>
        <v>0</v>
      </c>
    </row>
    <row r="733" spans="4:14" ht="15.75">
      <c r="D733" s="43"/>
      <c r="E733" s="43"/>
      <c r="F733" s="43"/>
      <c r="G733" s="43"/>
      <c r="H733" s="43"/>
      <c r="I733" s="43"/>
      <c r="J733" s="43"/>
      <c r="K733" s="43"/>
      <c r="N733" s="219">
        <f t="shared" si="93"/>
        <v>0</v>
      </c>
    </row>
    <row r="734" spans="4:14" ht="15.75">
      <c r="D734" s="43"/>
      <c r="E734" s="43"/>
      <c r="F734" s="43"/>
      <c r="G734" s="43"/>
      <c r="H734" s="43"/>
      <c r="I734" s="43"/>
      <c r="J734" s="43"/>
      <c r="K734" s="43"/>
      <c r="N734" s="219">
        <f t="shared" si="93"/>
        <v>0</v>
      </c>
    </row>
    <row r="735" spans="4:14" ht="15.75">
      <c r="D735" s="43"/>
      <c r="E735" s="43"/>
      <c r="F735" s="43"/>
      <c r="G735" s="43"/>
      <c r="H735" s="43"/>
      <c r="I735" s="43"/>
      <c r="J735" s="43"/>
      <c r="K735" s="43"/>
      <c r="N735" s="219">
        <f t="shared" si="93"/>
        <v>0</v>
      </c>
    </row>
    <row r="736" spans="4:14" ht="15.75">
      <c r="D736" s="43"/>
      <c r="E736" s="43"/>
      <c r="F736" s="43"/>
      <c r="G736" s="43"/>
      <c r="H736" s="43"/>
      <c r="I736" s="43"/>
      <c r="J736" s="43"/>
      <c r="K736" s="43"/>
      <c r="N736" s="219">
        <f t="shared" si="93"/>
        <v>0</v>
      </c>
    </row>
    <row r="737" spans="4:14" ht="15.75">
      <c r="D737" s="43"/>
      <c r="E737" s="43"/>
      <c r="F737" s="43"/>
      <c r="G737" s="43"/>
      <c r="H737" s="43"/>
      <c r="I737" s="43"/>
      <c r="J737" s="43"/>
      <c r="K737" s="43"/>
      <c r="N737" s="219">
        <f t="shared" si="93"/>
        <v>0</v>
      </c>
    </row>
    <row r="738" spans="4:14" ht="15.75">
      <c r="D738" s="43"/>
      <c r="E738" s="43"/>
      <c r="F738" s="43"/>
      <c r="G738" s="43"/>
      <c r="H738" s="43"/>
      <c r="I738" s="43"/>
      <c r="J738" s="43"/>
      <c r="K738" s="43"/>
      <c r="N738" s="219">
        <f t="shared" si="93"/>
        <v>0</v>
      </c>
    </row>
    <row r="739" spans="4:14" ht="15.75">
      <c r="D739" s="43"/>
      <c r="E739" s="43"/>
      <c r="F739" s="43"/>
      <c r="G739" s="43"/>
      <c r="H739" s="43"/>
      <c r="I739" s="43"/>
      <c r="J739" s="43"/>
      <c r="K739" s="43"/>
      <c r="N739" s="219">
        <f t="shared" si="93"/>
        <v>0</v>
      </c>
    </row>
    <row r="740" spans="4:14" ht="15.75">
      <c r="D740" s="43"/>
      <c r="E740" s="43"/>
      <c r="F740" s="43"/>
      <c r="G740" s="43"/>
      <c r="H740" s="43"/>
      <c r="I740" s="43"/>
      <c r="J740" s="43"/>
      <c r="K740" s="43"/>
      <c r="N740" s="219">
        <f t="shared" si="93"/>
        <v>0</v>
      </c>
    </row>
    <row r="741" spans="4:14" ht="15.75">
      <c r="D741" s="43"/>
      <c r="E741" s="43"/>
      <c r="F741" s="43"/>
      <c r="G741" s="43"/>
      <c r="H741" s="43"/>
      <c r="I741" s="43"/>
      <c r="J741" s="43"/>
      <c r="K741" s="43"/>
      <c r="N741" s="219">
        <f t="shared" si="93"/>
        <v>0</v>
      </c>
    </row>
    <row r="742" spans="4:14" ht="15.75">
      <c r="D742" s="43"/>
      <c r="E742" s="43"/>
      <c r="F742" s="43"/>
      <c r="G742" s="43"/>
      <c r="H742" s="43"/>
      <c r="I742" s="43"/>
      <c r="J742" s="43"/>
      <c r="K742" s="43"/>
      <c r="N742" s="219">
        <f t="shared" si="93"/>
        <v>0</v>
      </c>
    </row>
    <row r="743" spans="4:14" ht="15.75">
      <c r="D743" s="43"/>
      <c r="E743" s="43"/>
      <c r="F743" s="43"/>
      <c r="G743" s="43"/>
      <c r="H743" s="43"/>
      <c r="I743" s="43"/>
      <c r="J743" s="43"/>
      <c r="K743" s="43"/>
      <c r="N743" s="219">
        <f t="shared" si="93"/>
        <v>0</v>
      </c>
    </row>
    <row r="744" spans="4:14" ht="15.75">
      <c r="D744" s="43"/>
      <c r="E744" s="43"/>
      <c r="F744" s="43"/>
      <c r="G744" s="43"/>
      <c r="H744" s="43"/>
      <c r="I744" s="43"/>
      <c r="J744" s="43"/>
      <c r="K744" s="43"/>
      <c r="N744" s="219">
        <f t="shared" si="93"/>
        <v>0</v>
      </c>
    </row>
    <row r="745" spans="4:14" ht="15.75">
      <c r="D745" s="43"/>
      <c r="E745" s="43"/>
      <c r="F745" s="43"/>
      <c r="G745" s="43"/>
      <c r="H745" s="43"/>
      <c r="I745" s="43"/>
      <c r="J745" s="43"/>
      <c r="K745" s="43"/>
      <c r="N745" s="219">
        <f t="shared" si="93"/>
        <v>0</v>
      </c>
    </row>
    <row r="746" spans="4:14" ht="15.75">
      <c r="D746" s="43"/>
      <c r="E746" s="43"/>
      <c r="F746" s="43"/>
      <c r="G746" s="43"/>
      <c r="H746" s="43"/>
      <c r="I746" s="43"/>
      <c r="J746" s="43"/>
      <c r="K746" s="43"/>
      <c r="N746" s="219">
        <f t="shared" si="93"/>
        <v>0</v>
      </c>
    </row>
    <row r="747" spans="4:14" ht="15.75">
      <c r="D747" s="43"/>
      <c r="E747" s="43"/>
      <c r="F747" s="43"/>
      <c r="G747" s="43"/>
      <c r="H747" s="43"/>
      <c r="I747" s="43"/>
      <c r="J747" s="43"/>
      <c r="K747" s="43"/>
      <c r="N747" s="219">
        <f t="shared" si="93"/>
        <v>0</v>
      </c>
    </row>
    <row r="748" spans="4:14" ht="15.75">
      <c r="D748" s="43"/>
      <c r="E748" s="43"/>
      <c r="F748" s="43"/>
      <c r="G748" s="43"/>
      <c r="H748" s="43"/>
      <c r="I748" s="43"/>
      <c r="J748" s="43"/>
      <c r="K748" s="43"/>
      <c r="N748" s="219">
        <f t="shared" si="93"/>
        <v>0</v>
      </c>
    </row>
    <row r="749" spans="4:14" ht="15.75">
      <c r="D749" s="43"/>
      <c r="E749" s="43"/>
      <c r="F749" s="43"/>
      <c r="G749" s="43"/>
      <c r="H749" s="43"/>
      <c r="I749" s="43"/>
      <c r="J749" s="43"/>
      <c r="K749" s="43"/>
      <c r="N749" s="219">
        <f t="shared" si="93"/>
        <v>0</v>
      </c>
    </row>
    <row r="750" spans="4:14" ht="15.75">
      <c r="D750" s="43"/>
      <c r="E750" s="43"/>
      <c r="F750" s="43"/>
      <c r="G750" s="43"/>
      <c r="H750" s="43"/>
      <c r="I750" s="43"/>
      <c r="J750" s="43"/>
      <c r="K750" s="43"/>
      <c r="N750" s="219">
        <f t="shared" si="93"/>
        <v>0</v>
      </c>
    </row>
    <row r="751" spans="4:14" ht="15.75">
      <c r="D751" s="43"/>
      <c r="E751" s="43"/>
      <c r="F751" s="43"/>
      <c r="G751" s="43"/>
      <c r="H751" s="43"/>
      <c r="I751" s="43"/>
      <c r="J751" s="43"/>
      <c r="K751" s="43"/>
      <c r="N751" s="219">
        <f t="shared" si="93"/>
        <v>0</v>
      </c>
    </row>
    <row r="752" spans="4:14" ht="15.75">
      <c r="D752" s="43"/>
      <c r="E752" s="43"/>
      <c r="F752" s="43"/>
      <c r="G752" s="43"/>
      <c r="H752" s="43"/>
      <c r="I752" s="43"/>
      <c r="J752" s="43"/>
      <c r="K752" s="43"/>
      <c r="N752" s="219">
        <f t="shared" si="93"/>
        <v>0</v>
      </c>
    </row>
    <row r="753" spans="4:14" ht="15.75">
      <c r="D753" s="43"/>
      <c r="E753" s="43"/>
      <c r="F753" s="43"/>
      <c r="G753" s="43"/>
      <c r="H753" s="43"/>
      <c r="I753" s="43"/>
      <c r="J753" s="43"/>
      <c r="K753" s="43"/>
      <c r="N753" s="219">
        <f t="shared" si="93"/>
        <v>0</v>
      </c>
    </row>
    <row r="754" spans="4:14" ht="15.75">
      <c r="D754" s="43"/>
      <c r="E754" s="43"/>
      <c r="F754" s="43"/>
      <c r="G754" s="43"/>
      <c r="H754" s="43"/>
      <c r="I754" s="43"/>
      <c r="J754" s="43"/>
      <c r="K754" s="43"/>
      <c r="N754" s="219">
        <f t="shared" si="93"/>
        <v>0</v>
      </c>
    </row>
    <row r="755" spans="4:14" ht="15.75">
      <c r="D755" s="43"/>
      <c r="E755" s="43"/>
      <c r="F755" s="43"/>
      <c r="G755" s="43"/>
      <c r="H755" s="43"/>
      <c r="I755" s="43"/>
      <c r="J755" s="43"/>
      <c r="K755" s="43"/>
      <c r="N755" s="219">
        <f t="shared" si="93"/>
        <v>0</v>
      </c>
    </row>
    <row r="756" spans="4:14" ht="15.75">
      <c r="D756" s="43"/>
      <c r="E756" s="43"/>
      <c r="F756" s="43"/>
      <c r="G756" s="43"/>
      <c r="H756" s="43"/>
      <c r="I756" s="43"/>
      <c r="J756" s="43"/>
      <c r="K756" s="43"/>
      <c r="N756" s="219">
        <f t="shared" si="93"/>
        <v>0</v>
      </c>
    </row>
    <row r="757" spans="4:14" ht="15.75">
      <c r="D757" s="43"/>
      <c r="E757" s="43"/>
      <c r="F757" s="43"/>
      <c r="G757" s="43"/>
      <c r="H757" s="43"/>
      <c r="I757" s="43"/>
      <c r="J757" s="43"/>
      <c r="K757" s="43"/>
      <c r="N757" s="219">
        <f t="shared" si="93"/>
        <v>0</v>
      </c>
    </row>
    <row r="758" spans="4:14" ht="15.75">
      <c r="D758" s="43"/>
      <c r="E758" s="43"/>
      <c r="F758" s="43"/>
      <c r="G758" s="43"/>
      <c r="H758" s="43"/>
      <c r="I758" s="43"/>
      <c r="J758" s="43"/>
      <c r="K758" s="43"/>
      <c r="N758" s="219">
        <f t="shared" si="93"/>
        <v>0</v>
      </c>
    </row>
    <row r="759" spans="4:14" ht="15.75">
      <c r="D759" s="43"/>
      <c r="E759" s="43"/>
      <c r="F759" s="43"/>
      <c r="G759" s="43"/>
      <c r="H759" s="43"/>
      <c r="I759" s="43"/>
      <c r="J759" s="43"/>
      <c r="K759" s="43"/>
      <c r="N759" s="219">
        <f t="shared" si="93"/>
        <v>0</v>
      </c>
    </row>
    <row r="760" spans="4:14" ht="15.75">
      <c r="D760" s="43"/>
      <c r="E760" s="43"/>
      <c r="F760" s="43"/>
      <c r="G760" s="43"/>
      <c r="H760" s="43"/>
      <c r="I760" s="43"/>
      <c r="J760" s="43"/>
      <c r="K760" s="43"/>
      <c r="N760" s="219">
        <f t="shared" si="93"/>
        <v>0</v>
      </c>
    </row>
    <row r="761" spans="4:14" ht="15.75">
      <c r="D761" s="43"/>
      <c r="E761" s="43"/>
      <c r="F761" s="43"/>
      <c r="G761" s="43"/>
      <c r="H761" s="43"/>
      <c r="I761" s="43"/>
      <c r="J761" s="43"/>
      <c r="K761" s="43"/>
      <c r="N761" s="219">
        <f t="shared" si="93"/>
        <v>0</v>
      </c>
    </row>
    <row r="762" spans="4:14" ht="15.75">
      <c r="D762" s="43"/>
      <c r="E762" s="43"/>
      <c r="F762" s="43"/>
      <c r="G762" s="43"/>
      <c r="H762" s="43"/>
      <c r="I762" s="43"/>
      <c r="J762" s="43"/>
      <c r="K762" s="43"/>
      <c r="N762" s="219">
        <f t="shared" si="93"/>
        <v>0</v>
      </c>
    </row>
    <row r="763" spans="4:14" ht="15.75">
      <c r="D763" s="43"/>
      <c r="E763" s="43"/>
      <c r="F763" s="43"/>
      <c r="G763" s="43"/>
      <c r="H763" s="43"/>
      <c r="I763" s="43"/>
      <c r="J763" s="43"/>
      <c r="K763" s="43"/>
      <c r="N763" s="219">
        <f t="shared" si="93"/>
        <v>0</v>
      </c>
    </row>
    <row r="764" spans="4:14" ht="15.75">
      <c r="D764" s="43"/>
      <c r="E764" s="43"/>
      <c r="F764" s="43"/>
      <c r="G764" s="43"/>
      <c r="H764" s="43"/>
      <c r="I764" s="43"/>
      <c r="J764" s="43"/>
      <c r="K764" s="43"/>
      <c r="N764" s="219">
        <f t="shared" si="93"/>
        <v>0</v>
      </c>
    </row>
    <row r="765" spans="4:14" ht="15.75">
      <c r="D765" s="43"/>
      <c r="E765" s="43"/>
      <c r="F765" s="43"/>
      <c r="G765" s="43"/>
      <c r="H765" s="43"/>
      <c r="I765" s="43"/>
      <c r="J765" s="43"/>
      <c r="K765" s="43"/>
      <c r="N765" s="219">
        <f t="shared" si="93"/>
        <v>0</v>
      </c>
    </row>
    <row r="766" spans="4:14" ht="15.75">
      <c r="D766" s="43"/>
      <c r="E766" s="43"/>
      <c r="F766" s="43"/>
      <c r="G766" s="43"/>
      <c r="H766" s="43"/>
      <c r="I766" s="43"/>
      <c r="J766" s="43"/>
      <c r="K766" s="43"/>
      <c r="N766" s="219">
        <f t="shared" si="93"/>
        <v>0</v>
      </c>
    </row>
    <row r="767" spans="4:14" ht="15.75">
      <c r="D767" s="43"/>
      <c r="E767" s="43"/>
      <c r="F767" s="43"/>
      <c r="G767" s="43"/>
      <c r="H767" s="43"/>
      <c r="I767" s="43"/>
      <c r="J767" s="43"/>
      <c r="K767" s="43"/>
      <c r="N767" s="219">
        <f t="shared" si="93"/>
        <v>0</v>
      </c>
    </row>
    <row r="768" spans="4:14" ht="15.75">
      <c r="D768" s="43"/>
      <c r="E768" s="43"/>
      <c r="F768" s="43"/>
      <c r="G768" s="43"/>
      <c r="H768" s="43"/>
      <c r="I768" s="43"/>
      <c r="J768" s="43"/>
      <c r="K768" s="43"/>
      <c r="N768" s="219">
        <f t="shared" si="93"/>
        <v>0</v>
      </c>
    </row>
    <row r="769" spans="4:14" ht="15.75">
      <c r="D769" s="43"/>
      <c r="E769" s="43"/>
      <c r="F769" s="43"/>
      <c r="G769" s="43"/>
      <c r="H769" s="43"/>
      <c r="I769" s="43"/>
      <c r="J769" s="43"/>
      <c r="K769" s="43"/>
      <c r="N769" s="219">
        <f t="shared" si="93"/>
        <v>0</v>
      </c>
    </row>
    <row r="770" spans="4:14" ht="15.75">
      <c r="D770" s="43"/>
      <c r="E770" s="43"/>
      <c r="F770" s="43"/>
      <c r="G770" s="43"/>
      <c r="H770" s="43"/>
      <c r="I770" s="43"/>
      <c r="J770" s="43"/>
      <c r="K770" s="43"/>
      <c r="N770" s="219">
        <f t="shared" si="93"/>
        <v>0</v>
      </c>
    </row>
    <row r="771" spans="4:14" ht="15.75">
      <c r="D771" s="43"/>
      <c r="E771" s="43"/>
      <c r="F771" s="43"/>
      <c r="G771" s="43"/>
      <c r="H771" s="43"/>
      <c r="I771" s="43"/>
      <c r="J771" s="43"/>
      <c r="K771" s="43"/>
      <c r="N771" s="219">
        <f t="shared" si="93"/>
        <v>0</v>
      </c>
    </row>
    <row r="772" spans="4:14" ht="15.75">
      <c r="D772" s="43"/>
      <c r="E772" s="43"/>
      <c r="F772" s="43"/>
      <c r="G772" s="43"/>
      <c r="H772" s="43"/>
      <c r="I772" s="43"/>
      <c r="J772" s="43"/>
      <c r="K772" s="43"/>
      <c r="N772" s="219">
        <f t="shared" si="93"/>
        <v>0</v>
      </c>
    </row>
    <row r="773" spans="4:14" ht="15.75">
      <c r="D773" s="43"/>
      <c r="E773" s="43"/>
      <c r="F773" s="43"/>
      <c r="G773" s="43"/>
      <c r="H773" s="43"/>
      <c r="I773" s="43"/>
      <c r="J773" s="43"/>
      <c r="K773" s="43"/>
      <c r="N773" s="219">
        <f t="shared" si="93"/>
        <v>0</v>
      </c>
    </row>
    <row r="774" spans="4:14" ht="15.75">
      <c r="D774" s="43"/>
      <c r="E774" s="43"/>
      <c r="F774" s="43"/>
      <c r="G774" s="43"/>
      <c r="H774" s="43"/>
      <c r="I774" s="43"/>
      <c r="J774" s="43"/>
      <c r="K774" s="43"/>
      <c r="N774" s="219">
        <f t="shared" si="93"/>
        <v>0</v>
      </c>
    </row>
    <row r="775" spans="4:14" ht="15.75">
      <c r="D775" s="43"/>
      <c r="E775" s="43"/>
      <c r="F775" s="43"/>
      <c r="G775" s="43"/>
      <c r="H775" s="43"/>
      <c r="I775" s="43"/>
      <c r="J775" s="43"/>
      <c r="K775" s="43"/>
      <c r="N775" s="219">
        <f t="shared" si="93"/>
        <v>0</v>
      </c>
    </row>
    <row r="776" spans="4:14" ht="15.75">
      <c r="D776" s="43"/>
      <c r="E776" s="43"/>
      <c r="F776" s="43"/>
      <c r="G776" s="43"/>
      <c r="H776" s="43"/>
      <c r="I776" s="43"/>
      <c r="J776" s="43"/>
      <c r="K776" s="43"/>
      <c r="N776" s="219">
        <f t="shared" si="93"/>
        <v>0</v>
      </c>
    </row>
    <row r="777" spans="4:14" ht="15.75">
      <c r="D777" s="43"/>
      <c r="E777" s="43"/>
      <c r="F777" s="43"/>
      <c r="G777" s="43"/>
      <c r="H777" s="43"/>
      <c r="I777" s="43"/>
      <c r="J777" s="43"/>
      <c r="K777" s="43"/>
      <c r="N777" s="219">
        <f t="shared" si="93"/>
        <v>0</v>
      </c>
    </row>
    <row r="778" spans="4:14" ht="15.75">
      <c r="D778" s="43"/>
      <c r="E778" s="43"/>
      <c r="F778" s="43"/>
      <c r="G778" s="43"/>
      <c r="H778" s="43"/>
      <c r="I778" s="43"/>
      <c r="J778" s="43"/>
      <c r="K778" s="43"/>
      <c r="N778" s="219">
        <f t="shared" si="93"/>
        <v>0</v>
      </c>
    </row>
    <row r="779" spans="4:14" ht="15.75">
      <c r="D779" s="43"/>
      <c r="E779" s="43"/>
      <c r="F779" s="43"/>
      <c r="G779" s="43"/>
      <c r="H779" s="43"/>
      <c r="I779" s="43"/>
      <c r="J779" s="43"/>
      <c r="K779" s="43"/>
      <c r="N779" s="219">
        <f t="shared" si="93"/>
        <v>0</v>
      </c>
    </row>
    <row r="780" spans="4:14" ht="15.75">
      <c r="D780" s="43"/>
      <c r="E780" s="43"/>
      <c r="F780" s="43"/>
      <c r="G780" s="43"/>
      <c r="H780" s="43"/>
      <c r="I780" s="43"/>
      <c r="J780" s="43"/>
      <c r="K780" s="43"/>
      <c r="N780" s="219">
        <f t="shared" si="93"/>
        <v>0</v>
      </c>
    </row>
    <row r="781" spans="4:14" ht="15.75">
      <c r="D781" s="43"/>
      <c r="E781" s="43"/>
      <c r="F781" s="43"/>
      <c r="G781" s="43"/>
      <c r="H781" s="43"/>
      <c r="I781" s="43"/>
      <c r="J781" s="43"/>
      <c r="K781" s="43"/>
      <c r="N781" s="219">
        <f t="shared" si="93"/>
        <v>0</v>
      </c>
    </row>
    <row r="782" spans="4:14" ht="15.75">
      <c r="D782" s="43"/>
      <c r="E782" s="43"/>
      <c r="F782" s="43"/>
      <c r="G782" s="43"/>
      <c r="H782" s="43"/>
      <c r="I782" s="43"/>
      <c r="J782" s="43"/>
      <c r="K782" s="43"/>
      <c r="N782" s="219">
        <f t="shared" si="93"/>
        <v>0</v>
      </c>
    </row>
    <row r="783" spans="4:14" ht="15.75">
      <c r="D783" s="43"/>
      <c r="E783" s="43"/>
      <c r="F783" s="43"/>
      <c r="G783" s="43"/>
      <c r="H783" s="43"/>
      <c r="I783" s="43"/>
      <c r="J783" s="43"/>
      <c r="K783" s="43"/>
      <c r="N783" s="219">
        <f t="shared" si="93"/>
        <v>0</v>
      </c>
    </row>
    <row r="784" spans="4:14" ht="15.75">
      <c r="D784" s="43"/>
      <c r="E784" s="43"/>
      <c r="F784" s="43"/>
      <c r="G784" s="43"/>
      <c r="H784" s="43"/>
      <c r="I784" s="43"/>
      <c r="J784" s="43"/>
      <c r="K784" s="43"/>
      <c r="N784" s="219">
        <f t="shared" si="93"/>
        <v>0</v>
      </c>
    </row>
    <row r="785" spans="4:14" ht="15.75">
      <c r="D785" s="43"/>
      <c r="E785" s="43"/>
      <c r="F785" s="43"/>
      <c r="G785" s="43"/>
      <c r="H785" s="43"/>
      <c r="I785" s="43"/>
      <c r="J785" s="43"/>
      <c r="K785" s="43"/>
      <c r="N785" s="219">
        <f t="shared" si="93"/>
        <v>0</v>
      </c>
    </row>
    <row r="786" spans="4:14" ht="15.75">
      <c r="D786" s="43"/>
      <c r="E786" s="43"/>
      <c r="F786" s="43"/>
      <c r="G786" s="43"/>
      <c r="H786" s="43"/>
      <c r="I786" s="43"/>
      <c r="J786" s="43"/>
      <c r="K786" s="43"/>
      <c r="N786" s="219">
        <f t="shared" si="93"/>
        <v>0</v>
      </c>
    </row>
    <row r="787" spans="4:14" ht="15.75">
      <c r="D787" s="43"/>
      <c r="E787" s="43"/>
      <c r="F787" s="43"/>
      <c r="G787" s="43"/>
      <c r="H787" s="43"/>
      <c r="I787" s="43"/>
      <c r="J787" s="43"/>
      <c r="K787" s="43"/>
      <c r="N787" s="219">
        <f t="shared" si="93"/>
        <v>0</v>
      </c>
    </row>
    <row r="788" spans="4:14" ht="15.75">
      <c r="D788" s="43"/>
      <c r="E788" s="43"/>
      <c r="F788" s="43"/>
      <c r="G788" s="43"/>
      <c r="H788" s="43"/>
      <c r="I788" s="43"/>
      <c r="J788" s="43"/>
      <c r="K788" s="43"/>
      <c r="N788" s="219">
        <f t="shared" si="93"/>
        <v>0</v>
      </c>
    </row>
    <row r="789" spans="4:14" ht="15.75">
      <c r="D789" s="43"/>
      <c r="E789" s="43"/>
      <c r="F789" s="43"/>
      <c r="G789" s="43"/>
      <c r="H789" s="43"/>
      <c r="I789" s="43"/>
      <c r="J789" s="43"/>
      <c r="K789" s="43"/>
      <c r="N789" s="219">
        <f t="shared" si="93"/>
        <v>0</v>
      </c>
    </row>
    <row r="790" spans="4:14" ht="15.75">
      <c r="D790" s="43"/>
      <c r="E790" s="43"/>
      <c r="F790" s="43"/>
      <c r="G790" s="43"/>
      <c r="H790" s="43"/>
      <c r="I790" s="43"/>
      <c r="J790" s="43"/>
      <c r="K790" s="43"/>
      <c r="N790" s="219">
        <f t="shared" si="93"/>
        <v>0</v>
      </c>
    </row>
    <row r="791" spans="4:14" ht="15.75">
      <c r="D791" s="43"/>
      <c r="E791" s="43"/>
      <c r="F791" s="43"/>
      <c r="G791" s="43"/>
      <c r="H791" s="43"/>
      <c r="I791" s="43"/>
      <c r="J791" s="43"/>
      <c r="K791" s="43"/>
      <c r="N791" s="219">
        <f t="shared" si="93"/>
        <v>0</v>
      </c>
    </row>
    <row r="792" spans="4:14" ht="15.75">
      <c r="D792" s="43"/>
      <c r="E792" s="43"/>
      <c r="F792" s="43"/>
      <c r="G792" s="43"/>
      <c r="H792" s="43"/>
      <c r="I792" s="43"/>
      <c r="J792" s="43"/>
      <c r="K792" s="43"/>
      <c r="N792" s="219">
        <f aca="true" t="shared" si="94" ref="N792:N855">C792+F792</f>
        <v>0</v>
      </c>
    </row>
    <row r="793" spans="4:14" ht="15.75">
      <c r="D793" s="43"/>
      <c r="E793" s="43"/>
      <c r="F793" s="43"/>
      <c r="G793" s="43"/>
      <c r="H793" s="43"/>
      <c r="I793" s="43"/>
      <c r="J793" s="43"/>
      <c r="K793" s="43"/>
      <c r="N793" s="219">
        <f t="shared" si="94"/>
        <v>0</v>
      </c>
    </row>
    <row r="794" spans="4:14" ht="15.75">
      <c r="D794" s="43"/>
      <c r="E794" s="43"/>
      <c r="F794" s="43"/>
      <c r="G794" s="43"/>
      <c r="H794" s="43"/>
      <c r="I794" s="43"/>
      <c r="J794" s="43"/>
      <c r="K794" s="43"/>
      <c r="N794" s="219">
        <f t="shared" si="94"/>
        <v>0</v>
      </c>
    </row>
    <row r="795" spans="4:14" ht="15.75">
      <c r="D795" s="43"/>
      <c r="E795" s="43"/>
      <c r="F795" s="43"/>
      <c r="G795" s="43"/>
      <c r="H795" s="43"/>
      <c r="I795" s="43"/>
      <c r="J795" s="43"/>
      <c r="K795" s="43"/>
      <c r="N795" s="219">
        <f t="shared" si="94"/>
        <v>0</v>
      </c>
    </row>
    <row r="796" spans="4:14" ht="15.75">
      <c r="D796" s="43"/>
      <c r="E796" s="43"/>
      <c r="F796" s="43"/>
      <c r="G796" s="43"/>
      <c r="H796" s="43"/>
      <c r="I796" s="43"/>
      <c r="J796" s="43"/>
      <c r="K796" s="43"/>
      <c r="N796" s="219">
        <f t="shared" si="94"/>
        <v>0</v>
      </c>
    </row>
    <row r="797" spans="4:14" ht="15.75">
      <c r="D797" s="43"/>
      <c r="E797" s="43"/>
      <c r="F797" s="43"/>
      <c r="G797" s="43"/>
      <c r="H797" s="43"/>
      <c r="I797" s="43"/>
      <c r="J797" s="43"/>
      <c r="K797" s="43"/>
      <c r="N797" s="219">
        <f t="shared" si="94"/>
        <v>0</v>
      </c>
    </row>
    <row r="798" spans="4:14" ht="15.75">
      <c r="D798" s="43"/>
      <c r="E798" s="43"/>
      <c r="F798" s="43"/>
      <c r="G798" s="43"/>
      <c r="H798" s="43"/>
      <c r="I798" s="43"/>
      <c r="J798" s="43"/>
      <c r="K798" s="43"/>
      <c r="N798" s="219">
        <f t="shared" si="94"/>
        <v>0</v>
      </c>
    </row>
    <row r="799" spans="4:14" ht="15.75">
      <c r="D799" s="43"/>
      <c r="E799" s="43"/>
      <c r="F799" s="43"/>
      <c r="G799" s="43"/>
      <c r="H799" s="43"/>
      <c r="I799" s="43"/>
      <c r="J799" s="43"/>
      <c r="K799" s="43"/>
      <c r="N799" s="219">
        <f t="shared" si="94"/>
        <v>0</v>
      </c>
    </row>
    <row r="800" spans="4:14" ht="15.75">
      <c r="D800" s="43"/>
      <c r="E800" s="43"/>
      <c r="F800" s="43"/>
      <c r="G800" s="43"/>
      <c r="H800" s="43"/>
      <c r="I800" s="43"/>
      <c r="J800" s="43"/>
      <c r="K800" s="43"/>
      <c r="N800" s="219">
        <f t="shared" si="94"/>
        <v>0</v>
      </c>
    </row>
    <row r="801" spans="4:14" ht="15.75">
      <c r="D801" s="43"/>
      <c r="E801" s="43"/>
      <c r="F801" s="43"/>
      <c r="G801" s="43"/>
      <c r="H801" s="43"/>
      <c r="I801" s="43"/>
      <c r="J801" s="43"/>
      <c r="K801" s="43"/>
      <c r="N801" s="219">
        <f t="shared" si="94"/>
        <v>0</v>
      </c>
    </row>
    <row r="802" spans="4:14" ht="15.75">
      <c r="D802" s="43"/>
      <c r="E802" s="43"/>
      <c r="F802" s="43"/>
      <c r="G802" s="43"/>
      <c r="H802" s="43"/>
      <c r="I802" s="43"/>
      <c r="J802" s="43"/>
      <c r="K802" s="43"/>
      <c r="N802" s="219">
        <f t="shared" si="94"/>
        <v>0</v>
      </c>
    </row>
    <row r="803" spans="4:14" ht="15.75">
      <c r="D803" s="43"/>
      <c r="E803" s="43"/>
      <c r="F803" s="43"/>
      <c r="G803" s="43"/>
      <c r="H803" s="43"/>
      <c r="I803" s="43"/>
      <c r="J803" s="43"/>
      <c r="K803" s="43"/>
      <c r="N803" s="219">
        <f t="shared" si="94"/>
        <v>0</v>
      </c>
    </row>
    <row r="804" spans="4:14" ht="15.75">
      <c r="D804" s="43"/>
      <c r="E804" s="43"/>
      <c r="F804" s="43"/>
      <c r="G804" s="43"/>
      <c r="H804" s="43"/>
      <c r="I804" s="43"/>
      <c r="J804" s="43"/>
      <c r="K804" s="43"/>
      <c r="N804" s="219">
        <f t="shared" si="94"/>
        <v>0</v>
      </c>
    </row>
    <row r="805" spans="4:14" ht="15.75">
      <c r="D805" s="43"/>
      <c r="E805" s="43"/>
      <c r="F805" s="43"/>
      <c r="G805" s="43"/>
      <c r="H805" s="43"/>
      <c r="I805" s="43"/>
      <c r="J805" s="43"/>
      <c r="K805" s="43"/>
      <c r="N805" s="219">
        <f t="shared" si="94"/>
        <v>0</v>
      </c>
    </row>
    <row r="806" spans="4:14" ht="15.75">
      <c r="D806" s="43"/>
      <c r="E806" s="43"/>
      <c r="F806" s="43"/>
      <c r="G806" s="43"/>
      <c r="H806" s="43"/>
      <c r="I806" s="43"/>
      <c r="J806" s="43"/>
      <c r="K806" s="43"/>
      <c r="N806" s="219">
        <f t="shared" si="94"/>
        <v>0</v>
      </c>
    </row>
    <row r="807" spans="4:14" ht="15.75">
      <c r="D807" s="43"/>
      <c r="E807" s="43"/>
      <c r="F807" s="43"/>
      <c r="G807" s="43"/>
      <c r="H807" s="43"/>
      <c r="I807" s="43"/>
      <c r="J807" s="43"/>
      <c r="K807" s="43"/>
      <c r="N807" s="219">
        <f t="shared" si="94"/>
        <v>0</v>
      </c>
    </row>
    <row r="808" spans="4:14" ht="15.75">
      <c r="D808" s="43"/>
      <c r="E808" s="43"/>
      <c r="F808" s="43"/>
      <c r="G808" s="43"/>
      <c r="H808" s="43"/>
      <c r="I808" s="43"/>
      <c r="J808" s="43"/>
      <c r="K808" s="43"/>
      <c r="N808" s="219">
        <f t="shared" si="94"/>
        <v>0</v>
      </c>
    </row>
    <row r="809" spans="4:14" ht="15.75">
      <c r="D809" s="43"/>
      <c r="E809" s="43"/>
      <c r="F809" s="43"/>
      <c r="G809" s="43"/>
      <c r="H809" s="43"/>
      <c r="I809" s="43"/>
      <c r="J809" s="43"/>
      <c r="K809" s="43"/>
      <c r="N809" s="219">
        <f t="shared" si="94"/>
        <v>0</v>
      </c>
    </row>
    <row r="810" spans="4:14" ht="15.75">
      <c r="D810" s="43"/>
      <c r="E810" s="43"/>
      <c r="F810" s="43"/>
      <c r="G810" s="43"/>
      <c r="H810" s="43"/>
      <c r="I810" s="43"/>
      <c r="J810" s="43"/>
      <c r="K810" s="43"/>
      <c r="N810" s="219">
        <f t="shared" si="94"/>
        <v>0</v>
      </c>
    </row>
    <row r="811" spans="4:14" ht="15.75">
      <c r="D811" s="43"/>
      <c r="E811" s="43"/>
      <c r="F811" s="43"/>
      <c r="G811" s="43"/>
      <c r="H811" s="43"/>
      <c r="I811" s="43"/>
      <c r="J811" s="43"/>
      <c r="K811" s="43"/>
      <c r="N811" s="219">
        <f t="shared" si="94"/>
        <v>0</v>
      </c>
    </row>
    <row r="812" spans="4:14" ht="15.75">
      <c r="D812" s="43"/>
      <c r="E812" s="43"/>
      <c r="F812" s="43"/>
      <c r="G812" s="43"/>
      <c r="H812" s="43"/>
      <c r="I812" s="43"/>
      <c r="J812" s="43"/>
      <c r="K812" s="43"/>
      <c r="N812" s="219">
        <f t="shared" si="94"/>
        <v>0</v>
      </c>
    </row>
    <row r="813" spans="4:14" ht="15.75">
      <c r="D813" s="43"/>
      <c r="E813" s="43"/>
      <c r="F813" s="43"/>
      <c r="G813" s="43"/>
      <c r="H813" s="43"/>
      <c r="I813" s="43"/>
      <c r="J813" s="43"/>
      <c r="K813" s="43"/>
      <c r="N813" s="219">
        <f t="shared" si="94"/>
        <v>0</v>
      </c>
    </row>
    <row r="814" spans="4:14" ht="15.75">
      <c r="D814" s="43"/>
      <c r="E814" s="43"/>
      <c r="F814" s="43"/>
      <c r="G814" s="43"/>
      <c r="H814" s="43"/>
      <c r="I814" s="43"/>
      <c r="J814" s="43"/>
      <c r="K814" s="43"/>
      <c r="N814" s="219">
        <f t="shared" si="94"/>
        <v>0</v>
      </c>
    </row>
    <row r="815" spans="4:14" ht="15.75">
      <c r="D815" s="43"/>
      <c r="E815" s="43"/>
      <c r="F815" s="43"/>
      <c r="G815" s="43"/>
      <c r="H815" s="43"/>
      <c r="I815" s="43"/>
      <c r="J815" s="43"/>
      <c r="K815" s="43"/>
      <c r="N815" s="219">
        <f t="shared" si="94"/>
        <v>0</v>
      </c>
    </row>
    <row r="816" spans="4:14" ht="15.75">
      <c r="D816" s="43"/>
      <c r="E816" s="43"/>
      <c r="F816" s="43"/>
      <c r="G816" s="43"/>
      <c r="H816" s="43"/>
      <c r="I816" s="43"/>
      <c r="J816" s="43"/>
      <c r="K816" s="43"/>
      <c r="N816" s="219">
        <f t="shared" si="94"/>
        <v>0</v>
      </c>
    </row>
    <row r="817" spans="4:14" ht="15.75">
      <c r="D817" s="43"/>
      <c r="E817" s="43"/>
      <c r="F817" s="43"/>
      <c r="G817" s="43"/>
      <c r="H817" s="43"/>
      <c r="I817" s="43"/>
      <c r="J817" s="43"/>
      <c r="K817" s="43"/>
      <c r="N817" s="219">
        <f t="shared" si="94"/>
        <v>0</v>
      </c>
    </row>
    <row r="818" spans="4:14" ht="15.75">
      <c r="D818" s="43"/>
      <c r="E818" s="43"/>
      <c r="F818" s="43"/>
      <c r="G818" s="43"/>
      <c r="H818" s="43"/>
      <c r="I818" s="43"/>
      <c r="J818" s="43"/>
      <c r="K818" s="43"/>
      <c r="N818" s="219">
        <f t="shared" si="94"/>
        <v>0</v>
      </c>
    </row>
    <row r="819" spans="4:14" ht="15.75">
      <c r="D819" s="43"/>
      <c r="E819" s="43"/>
      <c r="F819" s="43"/>
      <c r="G819" s="43"/>
      <c r="H819" s="43"/>
      <c r="I819" s="43"/>
      <c r="J819" s="43"/>
      <c r="K819" s="43"/>
      <c r="N819" s="219">
        <f t="shared" si="94"/>
        <v>0</v>
      </c>
    </row>
    <row r="820" spans="4:14" ht="15.75">
      <c r="D820" s="43"/>
      <c r="E820" s="43"/>
      <c r="F820" s="43"/>
      <c r="G820" s="43"/>
      <c r="H820" s="43"/>
      <c r="I820" s="43"/>
      <c r="J820" s="43"/>
      <c r="K820" s="43"/>
      <c r="N820" s="219">
        <f t="shared" si="94"/>
        <v>0</v>
      </c>
    </row>
    <row r="821" spans="4:14" ht="15.75">
      <c r="D821" s="43"/>
      <c r="E821" s="43"/>
      <c r="F821" s="43"/>
      <c r="G821" s="43"/>
      <c r="H821" s="43"/>
      <c r="I821" s="43"/>
      <c r="J821" s="43"/>
      <c r="K821" s="43"/>
      <c r="N821" s="219">
        <f t="shared" si="94"/>
        <v>0</v>
      </c>
    </row>
    <row r="822" spans="4:14" ht="15.75">
      <c r="D822" s="43"/>
      <c r="E822" s="43"/>
      <c r="F822" s="43"/>
      <c r="G822" s="43"/>
      <c r="H822" s="43"/>
      <c r="I822" s="43"/>
      <c r="J822" s="43"/>
      <c r="K822" s="43"/>
      <c r="N822" s="219">
        <f t="shared" si="94"/>
        <v>0</v>
      </c>
    </row>
    <row r="823" spans="4:14" ht="15.75">
      <c r="D823" s="43"/>
      <c r="E823" s="43"/>
      <c r="F823" s="43"/>
      <c r="G823" s="43"/>
      <c r="H823" s="43"/>
      <c r="I823" s="43"/>
      <c r="J823" s="43"/>
      <c r="K823" s="43"/>
      <c r="N823" s="219">
        <f t="shared" si="94"/>
        <v>0</v>
      </c>
    </row>
    <row r="824" spans="4:14" ht="15.75">
      <c r="D824" s="43"/>
      <c r="E824" s="43"/>
      <c r="F824" s="43"/>
      <c r="G824" s="43"/>
      <c r="H824" s="43"/>
      <c r="I824" s="43"/>
      <c r="J824" s="43"/>
      <c r="K824" s="43"/>
      <c r="N824" s="219">
        <f t="shared" si="94"/>
        <v>0</v>
      </c>
    </row>
    <row r="825" spans="4:14" ht="15.75">
      <c r="D825" s="43"/>
      <c r="E825" s="43"/>
      <c r="F825" s="43"/>
      <c r="G825" s="43"/>
      <c r="H825" s="43"/>
      <c r="I825" s="43"/>
      <c r="J825" s="43"/>
      <c r="K825" s="43"/>
      <c r="N825" s="219">
        <f t="shared" si="94"/>
        <v>0</v>
      </c>
    </row>
    <row r="826" spans="4:14" ht="15.75">
      <c r="D826" s="43"/>
      <c r="E826" s="43"/>
      <c r="F826" s="43"/>
      <c r="G826" s="43"/>
      <c r="H826" s="43"/>
      <c r="I826" s="43"/>
      <c r="J826" s="43"/>
      <c r="K826" s="43"/>
      <c r="N826" s="219">
        <f t="shared" si="94"/>
        <v>0</v>
      </c>
    </row>
    <row r="827" spans="4:14" ht="15.75">
      <c r="D827" s="43"/>
      <c r="E827" s="43"/>
      <c r="F827" s="43"/>
      <c r="G827" s="43"/>
      <c r="H827" s="43"/>
      <c r="I827" s="43"/>
      <c r="J827" s="43"/>
      <c r="K827" s="43"/>
      <c r="N827" s="219">
        <f t="shared" si="94"/>
        <v>0</v>
      </c>
    </row>
    <row r="828" spans="4:14" ht="15.75">
      <c r="D828" s="43"/>
      <c r="E828" s="43"/>
      <c r="F828" s="43"/>
      <c r="G828" s="43"/>
      <c r="H828" s="43"/>
      <c r="I828" s="43"/>
      <c r="J828" s="43"/>
      <c r="K828" s="43"/>
      <c r="N828" s="219">
        <f t="shared" si="94"/>
        <v>0</v>
      </c>
    </row>
    <row r="829" spans="4:14" ht="15.75">
      <c r="D829" s="43"/>
      <c r="E829" s="43"/>
      <c r="F829" s="43"/>
      <c r="G829" s="43"/>
      <c r="H829" s="43"/>
      <c r="I829" s="43"/>
      <c r="J829" s="43"/>
      <c r="K829" s="43"/>
      <c r="N829" s="219">
        <f t="shared" si="94"/>
        <v>0</v>
      </c>
    </row>
    <row r="830" spans="4:14" ht="15.75">
      <c r="D830" s="43"/>
      <c r="E830" s="43"/>
      <c r="F830" s="43"/>
      <c r="G830" s="43"/>
      <c r="H830" s="43"/>
      <c r="I830" s="43"/>
      <c r="J830" s="43"/>
      <c r="K830" s="43"/>
      <c r="N830" s="219">
        <f t="shared" si="94"/>
        <v>0</v>
      </c>
    </row>
    <row r="831" spans="4:14" ht="15.75">
      <c r="D831" s="43"/>
      <c r="E831" s="43"/>
      <c r="F831" s="43"/>
      <c r="G831" s="43"/>
      <c r="H831" s="43"/>
      <c r="I831" s="43"/>
      <c r="J831" s="43"/>
      <c r="K831" s="43"/>
      <c r="N831" s="219">
        <f t="shared" si="94"/>
        <v>0</v>
      </c>
    </row>
    <row r="832" spans="4:14" ht="15.75">
      <c r="D832" s="43"/>
      <c r="E832" s="43"/>
      <c r="F832" s="43"/>
      <c r="G832" s="43"/>
      <c r="H832" s="43"/>
      <c r="I832" s="43"/>
      <c r="J832" s="43"/>
      <c r="K832" s="43"/>
      <c r="N832" s="219">
        <f t="shared" si="94"/>
        <v>0</v>
      </c>
    </row>
    <row r="833" spans="4:14" ht="15.75">
      <c r="D833" s="43"/>
      <c r="E833" s="43"/>
      <c r="F833" s="43"/>
      <c r="G833" s="43"/>
      <c r="H833" s="43"/>
      <c r="I833" s="43"/>
      <c r="J833" s="43"/>
      <c r="K833" s="43"/>
      <c r="N833" s="219">
        <f t="shared" si="94"/>
        <v>0</v>
      </c>
    </row>
    <row r="834" spans="4:14" ht="15.75">
      <c r="D834" s="43"/>
      <c r="E834" s="43"/>
      <c r="F834" s="43"/>
      <c r="G834" s="43"/>
      <c r="H834" s="43"/>
      <c r="I834" s="43"/>
      <c r="J834" s="43"/>
      <c r="K834" s="43"/>
      <c r="N834" s="219">
        <f t="shared" si="94"/>
        <v>0</v>
      </c>
    </row>
    <row r="835" spans="4:14" ht="15.75">
      <c r="D835" s="43"/>
      <c r="E835" s="43"/>
      <c r="F835" s="43"/>
      <c r="G835" s="43"/>
      <c r="H835" s="43"/>
      <c r="I835" s="43"/>
      <c r="J835" s="43"/>
      <c r="K835" s="43"/>
      <c r="N835" s="219">
        <f t="shared" si="94"/>
        <v>0</v>
      </c>
    </row>
    <row r="836" spans="4:14" ht="15.75">
      <c r="D836" s="43"/>
      <c r="E836" s="43"/>
      <c r="F836" s="43"/>
      <c r="G836" s="43"/>
      <c r="H836" s="43"/>
      <c r="I836" s="43"/>
      <c r="J836" s="43"/>
      <c r="K836" s="43"/>
      <c r="N836" s="219">
        <f t="shared" si="94"/>
        <v>0</v>
      </c>
    </row>
    <row r="837" spans="4:14" ht="15.75">
      <c r="D837" s="43"/>
      <c r="E837" s="43"/>
      <c r="F837" s="43"/>
      <c r="G837" s="43"/>
      <c r="H837" s="43"/>
      <c r="I837" s="43"/>
      <c r="J837" s="43"/>
      <c r="K837" s="43"/>
      <c r="N837" s="219">
        <f t="shared" si="94"/>
        <v>0</v>
      </c>
    </row>
    <row r="838" spans="4:14" ht="15.75">
      <c r="D838" s="43"/>
      <c r="E838" s="43"/>
      <c r="F838" s="43"/>
      <c r="G838" s="43"/>
      <c r="H838" s="43"/>
      <c r="I838" s="43"/>
      <c r="J838" s="43"/>
      <c r="K838" s="43"/>
      <c r="N838" s="219">
        <f t="shared" si="94"/>
        <v>0</v>
      </c>
    </row>
    <row r="839" spans="4:14" ht="15.75">
      <c r="D839" s="43"/>
      <c r="E839" s="43"/>
      <c r="F839" s="43"/>
      <c r="G839" s="43"/>
      <c r="H839" s="43"/>
      <c r="I839" s="43"/>
      <c r="J839" s="43"/>
      <c r="K839" s="43"/>
      <c r="N839" s="219">
        <f t="shared" si="94"/>
        <v>0</v>
      </c>
    </row>
    <row r="840" spans="4:14" ht="15.75">
      <c r="D840" s="43"/>
      <c r="E840" s="43"/>
      <c r="F840" s="43"/>
      <c r="G840" s="43"/>
      <c r="H840" s="43"/>
      <c r="I840" s="43"/>
      <c r="J840" s="43"/>
      <c r="K840" s="43"/>
      <c r="N840" s="219">
        <f t="shared" si="94"/>
        <v>0</v>
      </c>
    </row>
    <row r="841" spans="4:14" ht="15.75">
      <c r="D841" s="43"/>
      <c r="E841" s="43"/>
      <c r="F841" s="43"/>
      <c r="G841" s="43"/>
      <c r="H841" s="43"/>
      <c r="I841" s="43"/>
      <c r="J841" s="43"/>
      <c r="K841" s="43"/>
      <c r="N841" s="219">
        <f t="shared" si="94"/>
        <v>0</v>
      </c>
    </row>
    <row r="842" spans="4:14" ht="15.75">
      <c r="D842" s="43"/>
      <c r="E842" s="43"/>
      <c r="F842" s="43"/>
      <c r="G842" s="43"/>
      <c r="H842" s="43"/>
      <c r="I842" s="43"/>
      <c r="J842" s="43"/>
      <c r="K842" s="43"/>
      <c r="N842" s="219">
        <f t="shared" si="94"/>
        <v>0</v>
      </c>
    </row>
    <row r="843" spans="4:14" ht="15.75">
      <c r="D843" s="43"/>
      <c r="E843" s="43"/>
      <c r="F843" s="43"/>
      <c r="G843" s="43"/>
      <c r="H843" s="43"/>
      <c r="I843" s="43"/>
      <c r="J843" s="43"/>
      <c r="K843" s="43"/>
      <c r="N843" s="219">
        <f t="shared" si="94"/>
        <v>0</v>
      </c>
    </row>
    <row r="844" spans="4:14" ht="15.75">
      <c r="D844" s="43"/>
      <c r="E844" s="43"/>
      <c r="F844" s="43"/>
      <c r="G844" s="43"/>
      <c r="H844" s="43"/>
      <c r="I844" s="43"/>
      <c r="J844" s="43"/>
      <c r="K844" s="43"/>
      <c r="N844" s="219">
        <f t="shared" si="94"/>
        <v>0</v>
      </c>
    </row>
    <row r="845" spans="4:14" ht="15.75">
      <c r="D845" s="43"/>
      <c r="E845" s="43"/>
      <c r="F845" s="43"/>
      <c r="G845" s="43"/>
      <c r="H845" s="43"/>
      <c r="I845" s="43"/>
      <c r="J845" s="43"/>
      <c r="K845" s="43"/>
      <c r="N845" s="219">
        <f t="shared" si="94"/>
        <v>0</v>
      </c>
    </row>
    <row r="846" spans="4:14" ht="15.75">
      <c r="D846" s="43"/>
      <c r="E846" s="43"/>
      <c r="F846" s="43"/>
      <c r="G846" s="43"/>
      <c r="H846" s="43"/>
      <c r="I846" s="43"/>
      <c r="J846" s="43"/>
      <c r="K846" s="43"/>
      <c r="N846" s="219">
        <f t="shared" si="94"/>
        <v>0</v>
      </c>
    </row>
    <row r="847" spans="4:14" ht="15.75">
      <c r="D847" s="43"/>
      <c r="E847" s="43"/>
      <c r="F847" s="43"/>
      <c r="G847" s="43"/>
      <c r="H847" s="43"/>
      <c r="I847" s="43"/>
      <c r="J847" s="43"/>
      <c r="K847" s="43"/>
      <c r="N847" s="219">
        <f t="shared" si="94"/>
        <v>0</v>
      </c>
    </row>
    <row r="848" spans="4:14" ht="15.75">
      <c r="D848" s="43"/>
      <c r="E848" s="43"/>
      <c r="F848" s="43"/>
      <c r="G848" s="43"/>
      <c r="H848" s="43"/>
      <c r="I848" s="43"/>
      <c r="J848" s="43"/>
      <c r="K848" s="43"/>
      <c r="N848" s="219">
        <f t="shared" si="94"/>
        <v>0</v>
      </c>
    </row>
    <row r="849" spans="4:14" ht="15.75">
      <c r="D849" s="43"/>
      <c r="E849" s="43"/>
      <c r="F849" s="43"/>
      <c r="G849" s="43"/>
      <c r="H849" s="43"/>
      <c r="I849" s="43"/>
      <c r="J849" s="43"/>
      <c r="K849" s="43"/>
      <c r="N849" s="219">
        <f t="shared" si="94"/>
        <v>0</v>
      </c>
    </row>
    <row r="850" spans="4:14" ht="15.75">
      <c r="D850" s="43"/>
      <c r="E850" s="43"/>
      <c r="F850" s="43"/>
      <c r="G850" s="43"/>
      <c r="H850" s="43"/>
      <c r="I850" s="43"/>
      <c r="J850" s="43"/>
      <c r="K850" s="43"/>
      <c r="N850" s="219">
        <f t="shared" si="94"/>
        <v>0</v>
      </c>
    </row>
    <row r="851" spans="4:14" ht="15.75">
      <c r="D851" s="43"/>
      <c r="E851" s="43"/>
      <c r="F851" s="43"/>
      <c r="G851" s="43"/>
      <c r="H851" s="43"/>
      <c r="I851" s="43"/>
      <c r="J851" s="43"/>
      <c r="K851" s="43"/>
      <c r="N851" s="219">
        <f t="shared" si="94"/>
        <v>0</v>
      </c>
    </row>
    <row r="852" spans="4:14" ht="15.75">
      <c r="D852" s="43"/>
      <c r="E852" s="43"/>
      <c r="F852" s="43"/>
      <c r="G852" s="43"/>
      <c r="H852" s="43"/>
      <c r="I852" s="43"/>
      <c r="J852" s="43"/>
      <c r="K852" s="43"/>
      <c r="N852" s="219">
        <f t="shared" si="94"/>
        <v>0</v>
      </c>
    </row>
    <row r="853" spans="4:14" ht="15.75">
      <c r="D853" s="43"/>
      <c r="E853" s="43"/>
      <c r="F853" s="43"/>
      <c r="G853" s="43"/>
      <c r="H853" s="43"/>
      <c r="I853" s="43"/>
      <c r="J853" s="43"/>
      <c r="K853" s="43"/>
      <c r="N853" s="219">
        <f t="shared" si="94"/>
        <v>0</v>
      </c>
    </row>
    <row r="854" spans="4:14" ht="15.75">
      <c r="D854" s="43"/>
      <c r="E854" s="43"/>
      <c r="F854" s="43"/>
      <c r="G854" s="43"/>
      <c r="H854" s="43"/>
      <c r="I854" s="43"/>
      <c r="J854" s="43"/>
      <c r="K854" s="43"/>
      <c r="N854" s="219">
        <f t="shared" si="94"/>
        <v>0</v>
      </c>
    </row>
    <row r="855" spans="4:14" ht="15.75">
      <c r="D855" s="43"/>
      <c r="E855" s="43"/>
      <c r="F855" s="43"/>
      <c r="G855" s="43"/>
      <c r="H855" s="43"/>
      <c r="I855" s="43"/>
      <c r="J855" s="43"/>
      <c r="K855" s="43"/>
      <c r="N855" s="219">
        <f t="shared" si="94"/>
        <v>0</v>
      </c>
    </row>
    <row r="856" spans="4:14" ht="15.75">
      <c r="D856" s="43"/>
      <c r="E856" s="43"/>
      <c r="F856" s="43"/>
      <c r="G856" s="43"/>
      <c r="H856" s="43"/>
      <c r="I856" s="43"/>
      <c r="J856" s="43"/>
      <c r="K856" s="43"/>
      <c r="N856" s="219">
        <f aca="true" t="shared" si="95" ref="N856:N919">C856+F856</f>
        <v>0</v>
      </c>
    </row>
    <row r="857" spans="4:14" ht="15.75">
      <c r="D857" s="43"/>
      <c r="E857" s="43"/>
      <c r="F857" s="43"/>
      <c r="G857" s="43"/>
      <c r="H857" s="43"/>
      <c r="I857" s="43"/>
      <c r="J857" s="43"/>
      <c r="K857" s="43"/>
      <c r="N857" s="219">
        <f t="shared" si="95"/>
        <v>0</v>
      </c>
    </row>
    <row r="858" spans="4:14" ht="15.75">
      <c r="D858" s="43"/>
      <c r="E858" s="43"/>
      <c r="F858" s="43"/>
      <c r="G858" s="43"/>
      <c r="H858" s="43"/>
      <c r="I858" s="43"/>
      <c r="J858" s="43"/>
      <c r="K858" s="43"/>
      <c r="N858" s="219">
        <f t="shared" si="95"/>
        <v>0</v>
      </c>
    </row>
    <row r="859" spans="4:14" ht="15.75">
      <c r="D859" s="43"/>
      <c r="E859" s="43"/>
      <c r="F859" s="43"/>
      <c r="G859" s="43"/>
      <c r="H859" s="43"/>
      <c r="I859" s="43"/>
      <c r="J859" s="43"/>
      <c r="K859" s="43"/>
      <c r="N859" s="219">
        <f t="shared" si="95"/>
        <v>0</v>
      </c>
    </row>
    <row r="860" spans="4:14" ht="15.75">
      <c r="D860" s="43"/>
      <c r="E860" s="43"/>
      <c r="F860" s="43"/>
      <c r="G860" s="43"/>
      <c r="H860" s="43"/>
      <c r="I860" s="43"/>
      <c r="J860" s="43"/>
      <c r="K860" s="43"/>
      <c r="N860" s="219">
        <f t="shared" si="95"/>
        <v>0</v>
      </c>
    </row>
    <row r="861" spans="4:14" ht="15.75">
      <c r="D861" s="43"/>
      <c r="E861" s="43"/>
      <c r="F861" s="43"/>
      <c r="G861" s="43"/>
      <c r="H861" s="43"/>
      <c r="I861" s="43"/>
      <c r="J861" s="43"/>
      <c r="K861" s="43"/>
      <c r="N861" s="219">
        <f t="shared" si="95"/>
        <v>0</v>
      </c>
    </row>
    <row r="862" spans="4:14" ht="15.75">
      <c r="D862" s="43"/>
      <c r="E862" s="43"/>
      <c r="F862" s="43"/>
      <c r="G862" s="43"/>
      <c r="H862" s="43"/>
      <c r="I862" s="43"/>
      <c r="J862" s="43"/>
      <c r="K862" s="43"/>
      <c r="N862" s="219">
        <f t="shared" si="95"/>
        <v>0</v>
      </c>
    </row>
    <row r="863" spans="4:14" ht="15.75">
      <c r="D863" s="43"/>
      <c r="E863" s="43"/>
      <c r="F863" s="43"/>
      <c r="G863" s="43"/>
      <c r="H863" s="43"/>
      <c r="I863" s="43"/>
      <c r="J863" s="43"/>
      <c r="K863" s="43"/>
      <c r="N863" s="219">
        <f t="shared" si="95"/>
        <v>0</v>
      </c>
    </row>
    <row r="864" spans="4:14" ht="15.75">
      <c r="D864" s="43"/>
      <c r="E864" s="43"/>
      <c r="F864" s="43"/>
      <c r="G864" s="43"/>
      <c r="H864" s="43"/>
      <c r="I864" s="43"/>
      <c r="J864" s="43"/>
      <c r="K864" s="43"/>
      <c r="N864" s="219">
        <f t="shared" si="95"/>
        <v>0</v>
      </c>
    </row>
    <row r="865" spans="4:14" ht="15.75">
      <c r="D865" s="43"/>
      <c r="E865" s="43"/>
      <c r="F865" s="43"/>
      <c r="G865" s="43"/>
      <c r="H865" s="43"/>
      <c r="I865" s="43"/>
      <c r="J865" s="43"/>
      <c r="K865" s="43"/>
      <c r="N865" s="219">
        <f t="shared" si="95"/>
        <v>0</v>
      </c>
    </row>
    <row r="866" spans="4:14" ht="15.75">
      <c r="D866" s="43"/>
      <c r="E866" s="43"/>
      <c r="F866" s="43"/>
      <c r="G866" s="43"/>
      <c r="H866" s="43"/>
      <c r="I866" s="43"/>
      <c r="J866" s="43"/>
      <c r="K866" s="43"/>
      <c r="N866" s="219">
        <f t="shared" si="95"/>
        <v>0</v>
      </c>
    </row>
    <row r="867" spans="4:14" ht="15.75">
      <c r="D867" s="43"/>
      <c r="E867" s="43"/>
      <c r="F867" s="43"/>
      <c r="G867" s="43"/>
      <c r="H867" s="43"/>
      <c r="I867" s="43"/>
      <c r="J867" s="43"/>
      <c r="K867" s="43"/>
      <c r="N867" s="219">
        <f t="shared" si="95"/>
        <v>0</v>
      </c>
    </row>
    <row r="868" spans="4:14" ht="15.75">
      <c r="D868" s="43"/>
      <c r="E868" s="43"/>
      <c r="F868" s="43"/>
      <c r="G868" s="43"/>
      <c r="H868" s="43"/>
      <c r="I868" s="43"/>
      <c r="J868" s="43"/>
      <c r="K868" s="43"/>
      <c r="N868" s="219">
        <f t="shared" si="95"/>
        <v>0</v>
      </c>
    </row>
    <row r="869" spans="4:14" ht="15.75">
      <c r="D869" s="43"/>
      <c r="E869" s="43"/>
      <c r="F869" s="43"/>
      <c r="G869" s="43"/>
      <c r="H869" s="43"/>
      <c r="I869" s="43"/>
      <c r="J869" s="43"/>
      <c r="K869" s="43"/>
      <c r="N869" s="219">
        <f t="shared" si="95"/>
        <v>0</v>
      </c>
    </row>
    <row r="870" spans="4:14" ht="15.75">
      <c r="D870" s="43"/>
      <c r="E870" s="43"/>
      <c r="F870" s="43"/>
      <c r="G870" s="43"/>
      <c r="H870" s="43"/>
      <c r="I870" s="43"/>
      <c r="J870" s="43"/>
      <c r="K870" s="43"/>
      <c r="N870" s="219">
        <f t="shared" si="95"/>
        <v>0</v>
      </c>
    </row>
    <row r="871" spans="4:14" ht="15.75">
      <c r="D871" s="43"/>
      <c r="E871" s="43"/>
      <c r="F871" s="43"/>
      <c r="G871" s="43"/>
      <c r="H871" s="43"/>
      <c r="I871" s="43"/>
      <c r="J871" s="43"/>
      <c r="K871" s="43"/>
      <c r="N871" s="219">
        <f t="shared" si="95"/>
        <v>0</v>
      </c>
    </row>
    <row r="872" spans="4:14" ht="15.75">
      <c r="D872" s="43"/>
      <c r="E872" s="43"/>
      <c r="F872" s="43"/>
      <c r="G872" s="43"/>
      <c r="H872" s="43"/>
      <c r="I872" s="43"/>
      <c r="J872" s="43"/>
      <c r="K872" s="43"/>
      <c r="N872" s="219">
        <f t="shared" si="95"/>
        <v>0</v>
      </c>
    </row>
    <row r="873" spans="4:14" ht="15.75">
      <c r="D873" s="43"/>
      <c r="E873" s="43"/>
      <c r="F873" s="43"/>
      <c r="G873" s="43"/>
      <c r="H873" s="43"/>
      <c r="I873" s="43"/>
      <c r="J873" s="43"/>
      <c r="K873" s="43"/>
      <c r="N873" s="219">
        <f t="shared" si="95"/>
        <v>0</v>
      </c>
    </row>
    <row r="874" spans="4:14" ht="15.75">
      <c r="D874" s="43"/>
      <c r="E874" s="43"/>
      <c r="F874" s="43"/>
      <c r="G874" s="43"/>
      <c r="H874" s="43"/>
      <c r="I874" s="43"/>
      <c r="J874" s="43"/>
      <c r="K874" s="43"/>
      <c r="N874" s="219">
        <f t="shared" si="95"/>
        <v>0</v>
      </c>
    </row>
    <row r="875" spans="4:14" ht="15.75">
      <c r="D875" s="43"/>
      <c r="E875" s="43"/>
      <c r="F875" s="43"/>
      <c r="G875" s="43"/>
      <c r="H875" s="43"/>
      <c r="I875" s="43"/>
      <c r="J875" s="43"/>
      <c r="K875" s="43"/>
      <c r="N875" s="219">
        <f t="shared" si="95"/>
        <v>0</v>
      </c>
    </row>
    <row r="876" spans="4:14" ht="15.75">
      <c r="D876" s="43"/>
      <c r="E876" s="43"/>
      <c r="F876" s="43"/>
      <c r="G876" s="43"/>
      <c r="H876" s="43"/>
      <c r="I876" s="43"/>
      <c r="J876" s="43"/>
      <c r="K876" s="43"/>
      <c r="N876" s="219">
        <f t="shared" si="95"/>
        <v>0</v>
      </c>
    </row>
    <row r="877" spans="4:14" ht="15.75">
      <c r="D877" s="43"/>
      <c r="E877" s="43"/>
      <c r="F877" s="43"/>
      <c r="G877" s="43"/>
      <c r="H877" s="43"/>
      <c r="I877" s="43"/>
      <c r="J877" s="43"/>
      <c r="K877" s="43"/>
      <c r="N877" s="219">
        <f t="shared" si="95"/>
        <v>0</v>
      </c>
    </row>
    <row r="878" spans="4:14" ht="15.75">
      <c r="D878" s="43"/>
      <c r="E878" s="43"/>
      <c r="F878" s="43"/>
      <c r="G878" s="43"/>
      <c r="H878" s="43"/>
      <c r="I878" s="43"/>
      <c r="J878" s="43"/>
      <c r="K878" s="43"/>
      <c r="N878" s="219">
        <f t="shared" si="95"/>
        <v>0</v>
      </c>
    </row>
    <row r="879" spans="4:14" ht="15.75">
      <c r="D879" s="43"/>
      <c r="E879" s="43"/>
      <c r="F879" s="43"/>
      <c r="G879" s="43"/>
      <c r="H879" s="43"/>
      <c r="I879" s="43"/>
      <c r="J879" s="43"/>
      <c r="K879" s="43"/>
      <c r="N879" s="219">
        <f t="shared" si="95"/>
        <v>0</v>
      </c>
    </row>
    <row r="880" spans="4:14" ht="15.75">
      <c r="D880" s="43"/>
      <c r="E880" s="43"/>
      <c r="F880" s="43"/>
      <c r="G880" s="43"/>
      <c r="H880" s="43"/>
      <c r="I880" s="43"/>
      <c r="J880" s="43"/>
      <c r="K880" s="43"/>
      <c r="N880" s="219">
        <f t="shared" si="95"/>
        <v>0</v>
      </c>
    </row>
    <row r="881" spans="4:14" ht="15.75">
      <c r="D881" s="43"/>
      <c r="E881" s="43"/>
      <c r="F881" s="43"/>
      <c r="G881" s="43"/>
      <c r="H881" s="43"/>
      <c r="I881" s="43"/>
      <c r="J881" s="43"/>
      <c r="K881" s="43"/>
      <c r="N881" s="219">
        <f t="shared" si="95"/>
        <v>0</v>
      </c>
    </row>
    <row r="882" spans="4:14" ht="15.75">
      <c r="D882" s="43"/>
      <c r="E882" s="43"/>
      <c r="F882" s="43"/>
      <c r="G882" s="43"/>
      <c r="H882" s="43"/>
      <c r="I882" s="43"/>
      <c r="J882" s="43"/>
      <c r="K882" s="43"/>
      <c r="N882" s="219">
        <f t="shared" si="95"/>
        <v>0</v>
      </c>
    </row>
    <row r="883" spans="4:14" ht="15.75">
      <c r="D883" s="43"/>
      <c r="E883" s="43"/>
      <c r="F883" s="43"/>
      <c r="G883" s="43"/>
      <c r="H883" s="43"/>
      <c r="I883" s="43"/>
      <c r="J883" s="43"/>
      <c r="K883" s="43"/>
      <c r="N883" s="219">
        <f t="shared" si="95"/>
        <v>0</v>
      </c>
    </row>
    <row r="884" spans="4:14" ht="15.75">
      <c r="D884" s="43"/>
      <c r="E884" s="43"/>
      <c r="F884" s="43"/>
      <c r="G884" s="43"/>
      <c r="H884" s="43"/>
      <c r="I884" s="43"/>
      <c r="J884" s="43"/>
      <c r="K884" s="43"/>
      <c r="N884" s="219">
        <f t="shared" si="95"/>
        <v>0</v>
      </c>
    </row>
    <row r="885" spans="4:14" ht="15.75">
      <c r="D885" s="43"/>
      <c r="E885" s="43"/>
      <c r="F885" s="43"/>
      <c r="G885" s="43"/>
      <c r="H885" s="43"/>
      <c r="I885" s="43"/>
      <c r="J885" s="43"/>
      <c r="K885" s="43"/>
      <c r="N885" s="219">
        <f t="shared" si="95"/>
        <v>0</v>
      </c>
    </row>
    <row r="886" spans="4:14" ht="15.75">
      <c r="D886" s="43"/>
      <c r="E886" s="43"/>
      <c r="F886" s="43"/>
      <c r="G886" s="43"/>
      <c r="H886" s="43"/>
      <c r="I886" s="43"/>
      <c r="J886" s="43"/>
      <c r="K886" s="43"/>
      <c r="N886" s="219">
        <f t="shared" si="95"/>
        <v>0</v>
      </c>
    </row>
    <row r="887" spans="4:14" ht="15.75">
      <c r="D887" s="43"/>
      <c r="E887" s="43"/>
      <c r="F887" s="43"/>
      <c r="G887" s="43"/>
      <c r="H887" s="43"/>
      <c r="I887" s="43"/>
      <c r="J887" s="43"/>
      <c r="K887" s="43"/>
      <c r="N887" s="219">
        <f t="shared" si="95"/>
        <v>0</v>
      </c>
    </row>
    <row r="888" spans="4:14" ht="15.75">
      <c r="D888" s="43"/>
      <c r="E888" s="43"/>
      <c r="F888" s="43"/>
      <c r="G888" s="43"/>
      <c r="H888" s="43"/>
      <c r="I888" s="43"/>
      <c r="J888" s="43"/>
      <c r="K888" s="43"/>
      <c r="N888" s="219">
        <f t="shared" si="95"/>
        <v>0</v>
      </c>
    </row>
    <row r="889" spans="4:14" ht="15.75">
      <c r="D889" s="43"/>
      <c r="E889" s="43"/>
      <c r="F889" s="43"/>
      <c r="G889" s="43"/>
      <c r="H889" s="43"/>
      <c r="I889" s="43"/>
      <c r="J889" s="43"/>
      <c r="K889" s="43"/>
      <c r="N889" s="219">
        <f t="shared" si="95"/>
        <v>0</v>
      </c>
    </row>
    <row r="890" spans="4:14" ht="15.75">
      <c r="D890" s="43"/>
      <c r="E890" s="43"/>
      <c r="F890" s="43"/>
      <c r="G890" s="43"/>
      <c r="H890" s="43"/>
      <c r="I890" s="43"/>
      <c r="J890" s="43"/>
      <c r="K890" s="43"/>
      <c r="N890" s="219">
        <f t="shared" si="95"/>
        <v>0</v>
      </c>
    </row>
    <row r="891" spans="4:14" ht="15.75">
      <c r="D891" s="43"/>
      <c r="E891" s="43"/>
      <c r="F891" s="43"/>
      <c r="G891" s="43"/>
      <c r="H891" s="43"/>
      <c r="I891" s="43"/>
      <c r="J891" s="43"/>
      <c r="K891" s="43"/>
      <c r="N891" s="219">
        <f t="shared" si="95"/>
        <v>0</v>
      </c>
    </row>
    <row r="892" spans="4:14" ht="15.75">
      <c r="D892" s="43"/>
      <c r="E892" s="43"/>
      <c r="F892" s="43"/>
      <c r="G892" s="43"/>
      <c r="H892" s="43"/>
      <c r="I892" s="43"/>
      <c r="J892" s="43"/>
      <c r="K892" s="43"/>
      <c r="N892" s="219">
        <f t="shared" si="95"/>
        <v>0</v>
      </c>
    </row>
    <row r="893" spans="4:14" ht="15.75">
      <c r="D893" s="43"/>
      <c r="E893" s="43"/>
      <c r="F893" s="43"/>
      <c r="G893" s="43"/>
      <c r="H893" s="43"/>
      <c r="I893" s="43"/>
      <c r="J893" s="43"/>
      <c r="K893" s="43"/>
      <c r="N893" s="219">
        <f t="shared" si="95"/>
        <v>0</v>
      </c>
    </row>
    <row r="894" spans="4:14" ht="15.75">
      <c r="D894" s="43"/>
      <c r="E894" s="43"/>
      <c r="F894" s="43"/>
      <c r="G894" s="43"/>
      <c r="H894" s="43"/>
      <c r="I894" s="43"/>
      <c r="J894" s="43"/>
      <c r="K894" s="43"/>
      <c r="N894" s="219">
        <f t="shared" si="95"/>
        <v>0</v>
      </c>
    </row>
    <row r="895" spans="4:14" ht="15.75">
      <c r="D895" s="43"/>
      <c r="E895" s="43"/>
      <c r="F895" s="43"/>
      <c r="G895" s="43"/>
      <c r="H895" s="43"/>
      <c r="I895" s="43"/>
      <c r="J895" s="43"/>
      <c r="K895" s="43"/>
      <c r="N895" s="219">
        <f t="shared" si="95"/>
        <v>0</v>
      </c>
    </row>
    <row r="896" spans="4:14" ht="15.75">
      <c r="D896" s="43"/>
      <c r="E896" s="43"/>
      <c r="F896" s="43"/>
      <c r="G896" s="43"/>
      <c r="H896" s="43"/>
      <c r="I896" s="43"/>
      <c r="J896" s="43"/>
      <c r="K896" s="43"/>
      <c r="N896" s="219">
        <f t="shared" si="95"/>
        <v>0</v>
      </c>
    </row>
    <row r="897" spans="4:14" ht="15.75">
      <c r="D897" s="43"/>
      <c r="E897" s="43"/>
      <c r="F897" s="43"/>
      <c r="G897" s="43"/>
      <c r="H897" s="43"/>
      <c r="I897" s="43"/>
      <c r="J897" s="43"/>
      <c r="K897" s="43"/>
      <c r="N897" s="219">
        <f t="shared" si="95"/>
        <v>0</v>
      </c>
    </row>
    <row r="898" spans="4:14" ht="15.75">
      <c r="D898" s="43"/>
      <c r="E898" s="43"/>
      <c r="F898" s="43"/>
      <c r="G898" s="43"/>
      <c r="H898" s="43"/>
      <c r="I898" s="43"/>
      <c r="J898" s="43"/>
      <c r="K898" s="43"/>
      <c r="N898" s="219">
        <f t="shared" si="95"/>
        <v>0</v>
      </c>
    </row>
    <row r="899" spans="4:14" ht="15.75">
      <c r="D899" s="43"/>
      <c r="E899" s="43"/>
      <c r="F899" s="43"/>
      <c r="G899" s="43"/>
      <c r="H899" s="43"/>
      <c r="I899" s="43"/>
      <c r="J899" s="43"/>
      <c r="K899" s="43"/>
      <c r="N899" s="219">
        <f t="shared" si="95"/>
        <v>0</v>
      </c>
    </row>
    <row r="900" spans="4:14" ht="15.75">
      <c r="D900" s="43"/>
      <c r="E900" s="43"/>
      <c r="F900" s="43"/>
      <c r="G900" s="43"/>
      <c r="H900" s="43"/>
      <c r="I900" s="43"/>
      <c r="J900" s="43"/>
      <c r="K900" s="43"/>
      <c r="N900" s="219">
        <f t="shared" si="95"/>
        <v>0</v>
      </c>
    </row>
    <row r="901" spans="4:14" ht="15.75">
      <c r="D901" s="43"/>
      <c r="E901" s="43"/>
      <c r="F901" s="43"/>
      <c r="G901" s="43"/>
      <c r="H901" s="43"/>
      <c r="I901" s="43"/>
      <c r="J901" s="43"/>
      <c r="K901" s="43"/>
      <c r="N901" s="219">
        <f t="shared" si="95"/>
        <v>0</v>
      </c>
    </row>
    <row r="902" spans="4:14" ht="15.75">
      <c r="D902" s="43"/>
      <c r="E902" s="43"/>
      <c r="F902" s="43"/>
      <c r="G902" s="43"/>
      <c r="H902" s="43"/>
      <c r="I902" s="43"/>
      <c r="J902" s="43"/>
      <c r="K902" s="43"/>
      <c r="N902" s="219">
        <f t="shared" si="95"/>
        <v>0</v>
      </c>
    </row>
    <row r="903" spans="4:14" ht="15.75">
      <c r="D903" s="43"/>
      <c r="E903" s="43"/>
      <c r="F903" s="43"/>
      <c r="G903" s="43"/>
      <c r="H903" s="43"/>
      <c r="I903" s="43"/>
      <c r="J903" s="43"/>
      <c r="K903" s="43"/>
      <c r="N903" s="219">
        <f t="shared" si="95"/>
        <v>0</v>
      </c>
    </row>
    <row r="904" spans="4:14" ht="15.75">
      <c r="D904" s="43"/>
      <c r="E904" s="43"/>
      <c r="F904" s="43"/>
      <c r="G904" s="43"/>
      <c r="H904" s="43"/>
      <c r="I904" s="43"/>
      <c r="J904" s="43"/>
      <c r="K904" s="43"/>
      <c r="N904" s="219">
        <f t="shared" si="95"/>
        <v>0</v>
      </c>
    </row>
    <row r="905" spans="4:14" ht="15.75">
      <c r="D905" s="43"/>
      <c r="E905" s="43"/>
      <c r="F905" s="43"/>
      <c r="G905" s="43"/>
      <c r="H905" s="43"/>
      <c r="I905" s="43"/>
      <c r="J905" s="43"/>
      <c r="K905" s="43"/>
      <c r="N905" s="219">
        <f t="shared" si="95"/>
        <v>0</v>
      </c>
    </row>
    <row r="906" spans="4:14" ht="15.75">
      <c r="D906" s="43"/>
      <c r="E906" s="43"/>
      <c r="F906" s="43"/>
      <c r="G906" s="43"/>
      <c r="H906" s="43"/>
      <c r="I906" s="43"/>
      <c r="J906" s="43"/>
      <c r="K906" s="43"/>
      <c r="N906" s="219">
        <f t="shared" si="95"/>
        <v>0</v>
      </c>
    </row>
    <row r="907" spans="4:14" ht="15.75">
      <c r="D907" s="43"/>
      <c r="E907" s="43"/>
      <c r="F907" s="43"/>
      <c r="G907" s="43"/>
      <c r="H907" s="43"/>
      <c r="I907" s="43"/>
      <c r="J907" s="43"/>
      <c r="K907" s="43"/>
      <c r="N907" s="219">
        <f t="shared" si="95"/>
        <v>0</v>
      </c>
    </row>
    <row r="908" spans="4:14" ht="15.75">
      <c r="D908" s="43"/>
      <c r="E908" s="43"/>
      <c r="F908" s="43"/>
      <c r="G908" s="43"/>
      <c r="H908" s="43"/>
      <c r="I908" s="43"/>
      <c r="J908" s="43"/>
      <c r="K908" s="43"/>
      <c r="N908" s="219">
        <f t="shared" si="95"/>
        <v>0</v>
      </c>
    </row>
    <row r="909" spans="4:14" ht="15.75">
      <c r="D909" s="43"/>
      <c r="E909" s="43"/>
      <c r="F909" s="43"/>
      <c r="G909" s="43"/>
      <c r="H909" s="43"/>
      <c r="I909" s="43"/>
      <c r="J909" s="43"/>
      <c r="K909" s="43"/>
      <c r="N909" s="219">
        <f t="shared" si="95"/>
        <v>0</v>
      </c>
    </row>
    <row r="910" spans="4:14" ht="15.75">
      <c r="D910" s="43"/>
      <c r="E910" s="43"/>
      <c r="F910" s="43"/>
      <c r="G910" s="43"/>
      <c r="H910" s="43"/>
      <c r="I910" s="43"/>
      <c r="J910" s="43"/>
      <c r="K910" s="43"/>
      <c r="N910" s="219">
        <f t="shared" si="95"/>
        <v>0</v>
      </c>
    </row>
    <row r="911" spans="4:14" ht="15.75">
      <c r="D911" s="43"/>
      <c r="E911" s="43"/>
      <c r="F911" s="43"/>
      <c r="G911" s="43"/>
      <c r="H911" s="43"/>
      <c r="I911" s="43"/>
      <c r="J911" s="43"/>
      <c r="K911" s="43"/>
      <c r="N911" s="219">
        <f t="shared" si="95"/>
        <v>0</v>
      </c>
    </row>
    <row r="912" spans="4:14" ht="15.75">
      <c r="D912" s="43"/>
      <c r="E912" s="43"/>
      <c r="F912" s="43"/>
      <c r="G912" s="43"/>
      <c r="H912" s="43"/>
      <c r="I912" s="43"/>
      <c r="J912" s="43"/>
      <c r="K912" s="43"/>
      <c r="N912" s="219">
        <f t="shared" si="95"/>
        <v>0</v>
      </c>
    </row>
    <row r="913" spans="4:14" ht="15.75">
      <c r="D913" s="43"/>
      <c r="E913" s="43"/>
      <c r="F913" s="43"/>
      <c r="G913" s="43"/>
      <c r="H913" s="43"/>
      <c r="I913" s="43"/>
      <c r="J913" s="43"/>
      <c r="K913" s="43"/>
      <c r="N913" s="219">
        <f t="shared" si="95"/>
        <v>0</v>
      </c>
    </row>
    <row r="914" spans="4:14" ht="15.75">
      <c r="D914" s="43"/>
      <c r="E914" s="43"/>
      <c r="F914" s="43"/>
      <c r="G914" s="43"/>
      <c r="H914" s="43"/>
      <c r="I914" s="43"/>
      <c r="J914" s="43"/>
      <c r="K914" s="43"/>
      <c r="N914" s="219">
        <f t="shared" si="95"/>
        <v>0</v>
      </c>
    </row>
    <row r="915" spans="4:14" ht="15.75">
      <c r="D915" s="43"/>
      <c r="E915" s="43"/>
      <c r="F915" s="43"/>
      <c r="G915" s="43"/>
      <c r="H915" s="43"/>
      <c r="I915" s="43"/>
      <c r="J915" s="43"/>
      <c r="K915" s="43"/>
      <c r="N915" s="219">
        <f t="shared" si="95"/>
        <v>0</v>
      </c>
    </row>
    <row r="916" spans="4:14" ht="15.75">
      <c r="D916" s="43"/>
      <c r="E916" s="43"/>
      <c r="F916" s="43"/>
      <c r="G916" s="43"/>
      <c r="H916" s="43"/>
      <c r="I916" s="43"/>
      <c r="J916" s="43"/>
      <c r="K916" s="43"/>
      <c r="N916" s="219">
        <f t="shared" si="95"/>
        <v>0</v>
      </c>
    </row>
    <row r="917" spans="4:14" ht="15.75">
      <c r="D917" s="43"/>
      <c r="E917" s="43"/>
      <c r="F917" s="43"/>
      <c r="G917" s="43"/>
      <c r="H917" s="43"/>
      <c r="I917" s="43"/>
      <c r="J917" s="43"/>
      <c r="K917" s="43"/>
      <c r="N917" s="219">
        <f t="shared" si="95"/>
        <v>0</v>
      </c>
    </row>
    <row r="918" spans="4:14" ht="15.75">
      <c r="D918" s="43"/>
      <c r="E918" s="43"/>
      <c r="F918" s="43"/>
      <c r="G918" s="43"/>
      <c r="H918" s="43"/>
      <c r="I918" s="43"/>
      <c r="J918" s="43"/>
      <c r="K918" s="43"/>
      <c r="N918" s="219">
        <f t="shared" si="95"/>
        <v>0</v>
      </c>
    </row>
    <row r="919" spans="4:14" ht="15.75">
      <c r="D919" s="43"/>
      <c r="E919" s="43"/>
      <c r="F919" s="43"/>
      <c r="G919" s="43"/>
      <c r="H919" s="43"/>
      <c r="I919" s="43"/>
      <c r="J919" s="43"/>
      <c r="K919" s="43"/>
      <c r="N919" s="219">
        <f t="shared" si="95"/>
        <v>0</v>
      </c>
    </row>
    <row r="920" spans="4:14" ht="15.75">
      <c r="D920" s="43"/>
      <c r="E920" s="43"/>
      <c r="F920" s="43"/>
      <c r="G920" s="43"/>
      <c r="H920" s="43"/>
      <c r="I920" s="43"/>
      <c r="J920" s="43"/>
      <c r="K920" s="43"/>
      <c r="N920" s="219">
        <f aca="true" t="shared" si="96" ref="N920:N942">C920+F920</f>
        <v>0</v>
      </c>
    </row>
    <row r="921" spans="4:14" ht="15.75">
      <c r="D921" s="43"/>
      <c r="E921" s="43"/>
      <c r="F921" s="43"/>
      <c r="G921" s="43"/>
      <c r="H921" s="43"/>
      <c r="I921" s="43"/>
      <c r="J921" s="43"/>
      <c r="K921" s="43"/>
      <c r="N921" s="219">
        <f t="shared" si="96"/>
        <v>0</v>
      </c>
    </row>
    <row r="922" spans="4:14" ht="15.75">
      <c r="D922" s="43"/>
      <c r="E922" s="43"/>
      <c r="F922" s="43"/>
      <c r="G922" s="43"/>
      <c r="H922" s="43"/>
      <c r="I922" s="43"/>
      <c r="J922" s="43"/>
      <c r="K922" s="43"/>
      <c r="N922" s="219">
        <f t="shared" si="96"/>
        <v>0</v>
      </c>
    </row>
    <row r="923" spans="4:14" ht="15.75">
      <c r="D923" s="43"/>
      <c r="E923" s="43"/>
      <c r="F923" s="43"/>
      <c r="G923" s="43"/>
      <c r="H923" s="43"/>
      <c r="I923" s="43"/>
      <c r="J923" s="43"/>
      <c r="K923" s="43"/>
      <c r="N923" s="219">
        <f t="shared" si="96"/>
        <v>0</v>
      </c>
    </row>
    <row r="924" spans="4:14" ht="15.75">
      <c r="D924" s="43"/>
      <c r="E924" s="43"/>
      <c r="F924" s="43"/>
      <c r="G924" s="43"/>
      <c r="H924" s="43"/>
      <c r="I924" s="43"/>
      <c r="J924" s="43"/>
      <c r="K924" s="43"/>
      <c r="N924" s="219">
        <f t="shared" si="96"/>
        <v>0</v>
      </c>
    </row>
    <row r="925" spans="4:14" ht="15.75">
      <c r="D925" s="43"/>
      <c r="E925" s="43"/>
      <c r="F925" s="43"/>
      <c r="G925" s="43"/>
      <c r="H925" s="43"/>
      <c r="I925" s="43"/>
      <c r="J925" s="43"/>
      <c r="K925" s="43"/>
      <c r="N925" s="219">
        <f t="shared" si="96"/>
        <v>0</v>
      </c>
    </row>
    <row r="926" spans="4:14" ht="15.75">
      <c r="D926" s="43"/>
      <c r="E926" s="43"/>
      <c r="F926" s="43"/>
      <c r="G926" s="43"/>
      <c r="H926" s="43"/>
      <c r="I926" s="43"/>
      <c r="J926" s="43"/>
      <c r="K926" s="43"/>
      <c r="N926" s="219">
        <f t="shared" si="96"/>
        <v>0</v>
      </c>
    </row>
    <row r="927" spans="4:14" ht="15.75">
      <c r="D927" s="43"/>
      <c r="E927" s="43"/>
      <c r="F927" s="43"/>
      <c r="G927" s="43"/>
      <c r="H927" s="43"/>
      <c r="I927" s="43"/>
      <c r="J927" s="43"/>
      <c r="K927" s="43"/>
      <c r="N927" s="219">
        <f t="shared" si="96"/>
        <v>0</v>
      </c>
    </row>
    <row r="928" spans="4:14" ht="15.75">
      <c r="D928" s="43"/>
      <c r="E928" s="43"/>
      <c r="F928" s="43"/>
      <c r="G928" s="43"/>
      <c r="H928" s="43"/>
      <c r="I928" s="43"/>
      <c r="J928" s="43"/>
      <c r="K928" s="43"/>
      <c r="N928" s="219">
        <f t="shared" si="96"/>
        <v>0</v>
      </c>
    </row>
    <row r="929" spans="4:14" ht="15.75">
      <c r="D929" s="43"/>
      <c r="E929" s="43"/>
      <c r="F929" s="43"/>
      <c r="G929" s="43"/>
      <c r="H929" s="43"/>
      <c r="I929" s="43"/>
      <c r="J929" s="43"/>
      <c r="K929" s="43"/>
      <c r="N929" s="219">
        <f t="shared" si="96"/>
        <v>0</v>
      </c>
    </row>
    <row r="930" spans="4:14" ht="15.75">
      <c r="D930" s="43"/>
      <c r="E930" s="43"/>
      <c r="F930" s="43"/>
      <c r="G930" s="43"/>
      <c r="H930" s="43"/>
      <c r="I930" s="43"/>
      <c r="J930" s="43"/>
      <c r="K930" s="43"/>
      <c r="N930" s="219">
        <f t="shared" si="96"/>
        <v>0</v>
      </c>
    </row>
    <row r="931" spans="4:14" ht="15.75">
      <c r="D931" s="43"/>
      <c r="E931" s="43"/>
      <c r="F931" s="43"/>
      <c r="G931" s="43"/>
      <c r="H931" s="43"/>
      <c r="I931" s="43"/>
      <c r="J931" s="43"/>
      <c r="K931" s="43"/>
      <c r="N931" s="219">
        <f t="shared" si="96"/>
        <v>0</v>
      </c>
    </row>
    <row r="932" spans="4:14" ht="15.75">
      <c r="D932" s="43"/>
      <c r="E932" s="43"/>
      <c r="F932" s="43"/>
      <c r="G932" s="43"/>
      <c r="H932" s="43"/>
      <c r="I932" s="43"/>
      <c r="J932" s="43"/>
      <c r="K932" s="43"/>
      <c r="N932" s="219">
        <f t="shared" si="96"/>
        <v>0</v>
      </c>
    </row>
    <row r="933" spans="4:14" ht="15.75">
      <c r="D933" s="43"/>
      <c r="E933" s="43"/>
      <c r="F933" s="43"/>
      <c r="G933" s="43"/>
      <c r="H933" s="43"/>
      <c r="I933" s="43"/>
      <c r="J933" s="43"/>
      <c r="K933" s="43"/>
      <c r="N933" s="219">
        <f t="shared" si="96"/>
        <v>0</v>
      </c>
    </row>
    <row r="934" spans="4:14" ht="15.75">
      <c r="D934" s="43"/>
      <c r="E934" s="43"/>
      <c r="F934" s="43"/>
      <c r="G934" s="43"/>
      <c r="H934" s="43"/>
      <c r="I934" s="43"/>
      <c r="J934" s="43"/>
      <c r="K934" s="43"/>
      <c r="N934" s="219">
        <f t="shared" si="96"/>
        <v>0</v>
      </c>
    </row>
    <row r="935" spans="4:14" ht="15.75">
      <c r="D935" s="43"/>
      <c r="E935" s="43"/>
      <c r="F935" s="43"/>
      <c r="G935" s="43"/>
      <c r="H935" s="43"/>
      <c r="I935" s="43"/>
      <c r="J935" s="43"/>
      <c r="K935" s="43"/>
      <c r="N935" s="219">
        <f t="shared" si="96"/>
        <v>0</v>
      </c>
    </row>
    <row r="936" spans="4:14" ht="15.75">
      <c r="D936" s="43"/>
      <c r="E936" s="43"/>
      <c r="F936" s="43"/>
      <c r="G936" s="43"/>
      <c r="H936" s="43"/>
      <c r="I936" s="43"/>
      <c r="J936" s="43"/>
      <c r="K936" s="43"/>
      <c r="N936" s="219">
        <f t="shared" si="96"/>
        <v>0</v>
      </c>
    </row>
    <row r="937" spans="4:14" ht="15.75">
      <c r="D937" s="43"/>
      <c r="E937" s="43"/>
      <c r="F937" s="43"/>
      <c r="G937" s="43"/>
      <c r="H937" s="43"/>
      <c r="I937" s="43"/>
      <c r="J937" s="43"/>
      <c r="K937" s="43"/>
      <c r="N937" s="219">
        <f t="shared" si="96"/>
        <v>0</v>
      </c>
    </row>
    <row r="938" spans="4:14" ht="15.75">
      <c r="D938" s="43"/>
      <c r="E938" s="43"/>
      <c r="F938" s="43"/>
      <c r="G938" s="43"/>
      <c r="H938" s="43"/>
      <c r="I938" s="43"/>
      <c r="J938" s="43"/>
      <c r="K938" s="43"/>
      <c r="N938" s="219">
        <f t="shared" si="96"/>
        <v>0</v>
      </c>
    </row>
    <row r="939" spans="4:14" ht="15.75">
      <c r="D939" s="43"/>
      <c r="E939" s="43"/>
      <c r="F939" s="43"/>
      <c r="G939" s="43"/>
      <c r="H939" s="43"/>
      <c r="I939" s="43"/>
      <c r="J939" s="43"/>
      <c r="K939" s="43"/>
      <c r="N939" s="219">
        <f t="shared" si="96"/>
        <v>0</v>
      </c>
    </row>
    <row r="940" spans="4:14" ht="15.75">
      <c r="D940" s="43"/>
      <c r="E940" s="43"/>
      <c r="F940" s="43"/>
      <c r="G940" s="43"/>
      <c r="H940" s="43"/>
      <c r="I940" s="43"/>
      <c r="J940" s="43"/>
      <c r="K940" s="43"/>
      <c r="N940" s="219">
        <f t="shared" si="96"/>
        <v>0</v>
      </c>
    </row>
    <row r="941" spans="4:14" ht="15.75">
      <c r="D941" s="43"/>
      <c r="E941" s="43"/>
      <c r="F941" s="43"/>
      <c r="G941" s="43"/>
      <c r="H941" s="43"/>
      <c r="I941" s="43"/>
      <c r="J941" s="43"/>
      <c r="K941" s="43"/>
      <c r="N941" s="219">
        <f t="shared" si="96"/>
        <v>0</v>
      </c>
    </row>
    <row r="942" spans="4:14" ht="15.75">
      <c r="D942" s="43"/>
      <c r="E942" s="43"/>
      <c r="F942" s="43"/>
      <c r="G942" s="43"/>
      <c r="H942" s="43"/>
      <c r="I942" s="43"/>
      <c r="J942" s="43"/>
      <c r="K942" s="43"/>
      <c r="N942" s="219">
        <f t="shared" si="96"/>
        <v>0</v>
      </c>
    </row>
    <row r="943" spans="4:11" ht="15.75">
      <c r="D943" s="43"/>
      <c r="E943" s="43"/>
      <c r="F943" s="43"/>
      <c r="G943" s="43"/>
      <c r="H943" s="43"/>
      <c r="I943" s="43"/>
      <c r="J943" s="43"/>
      <c r="K943" s="43"/>
    </row>
    <row r="944" spans="4:11" ht="15.75">
      <c r="D944" s="43"/>
      <c r="E944" s="43"/>
      <c r="F944" s="43"/>
      <c r="G944" s="43"/>
      <c r="H944" s="43"/>
      <c r="I944" s="43"/>
      <c r="J944" s="43"/>
      <c r="K944" s="43"/>
    </row>
    <row r="945" spans="4:11" ht="15.75">
      <c r="D945" s="43"/>
      <c r="E945" s="43"/>
      <c r="F945" s="43"/>
      <c r="G945" s="43"/>
      <c r="H945" s="43"/>
      <c r="I945" s="43"/>
      <c r="J945" s="43"/>
      <c r="K945" s="43"/>
    </row>
    <row r="946" spans="4:11" ht="15.75">
      <c r="D946" s="43"/>
      <c r="E946" s="43"/>
      <c r="F946" s="43"/>
      <c r="G946" s="43"/>
      <c r="H946" s="43"/>
      <c r="I946" s="43"/>
      <c r="J946" s="43"/>
      <c r="K946" s="43"/>
    </row>
    <row r="947" spans="4:11" ht="15.75">
      <c r="D947" s="43"/>
      <c r="E947" s="43"/>
      <c r="F947" s="43"/>
      <c r="G947" s="43"/>
      <c r="H947" s="43"/>
      <c r="I947" s="43"/>
      <c r="J947" s="43"/>
      <c r="K947" s="43"/>
    </row>
    <row r="948" spans="4:11" ht="15.75">
      <c r="D948" s="43"/>
      <c r="E948" s="43"/>
      <c r="F948" s="43"/>
      <c r="G948" s="43"/>
      <c r="H948" s="43"/>
      <c r="I948" s="43"/>
      <c r="J948" s="43"/>
      <c r="K948" s="43"/>
    </row>
    <row r="949" spans="4:11" ht="15.75">
      <c r="D949" s="43"/>
      <c r="E949" s="43"/>
      <c r="F949" s="43"/>
      <c r="G949" s="43"/>
      <c r="H949" s="43"/>
      <c r="I949" s="43"/>
      <c r="J949" s="43"/>
      <c r="K949" s="43"/>
    </row>
    <row r="950" spans="4:11" ht="15.75">
      <c r="D950" s="43"/>
      <c r="E950" s="43"/>
      <c r="F950" s="43"/>
      <c r="G950" s="43"/>
      <c r="H950" s="43"/>
      <c r="I950" s="43"/>
      <c r="J950" s="43"/>
      <c r="K950" s="43"/>
    </row>
    <row r="951" spans="4:11" ht="15.75">
      <c r="D951" s="43"/>
      <c r="E951" s="43"/>
      <c r="F951" s="43"/>
      <c r="G951" s="43"/>
      <c r="H951" s="43"/>
      <c r="I951" s="43"/>
      <c r="J951" s="43"/>
      <c r="K951" s="43"/>
    </row>
    <row r="952" spans="4:11" ht="15.75">
      <c r="D952" s="43"/>
      <c r="E952" s="43"/>
      <c r="F952" s="43"/>
      <c r="G952" s="43"/>
      <c r="H952" s="43"/>
      <c r="I952" s="43"/>
      <c r="J952" s="43"/>
      <c r="K952" s="43"/>
    </row>
    <row r="953" spans="4:11" ht="15.75">
      <c r="D953" s="43"/>
      <c r="E953" s="43"/>
      <c r="F953" s="43"/>
      <c r="G953" s="43"/>
      <c r="H953" s="43"/>
      <c r="I953" s="43"/>
      <c r="J953" s="43"/>
      <c r="K953" s="43"/>
    </row>
    <row r="954" spans="4:11" ht="15.75">
      <c r="D954" s="43"/>
      <c r="E954" s="43"/>
      <c r="F954" s="43"/>
      <c r="G954" s="43"/>
      <c r="H954" s="43"/>
      <c r="I954" s="43"/>
      <c r="J954" s="43"/>
      <c r="K954" s="43"/>
    </row>
    <row r="955" spans="4:11" ht="15.75">
      <c r="D955" s="43"/>
      <c r="E955" s="43"/>
      <c r="F955" s="43"/>
      <c r="G955" s="43"/>
      <c r="H955" s="43"/>
      <c r="I955" s="43"/>
      <c r="J955" s="43"/>
      <c r="K955" s="43"/>
    </row>
    <row r="956" spans="4:11" ht="15.75">
      <c r="D956" s="43"/>
      <c r="E956" s="43"/>
      <c r="F956" s="43"/>
      <c r="G956" s="43"/>
      <c r="H956" s="43"/>
      <c r="I956" s="43"/>
      <c r="J956" s="43"/>
      <c r="K956" s="43"/>
    </row>
    <row r="957" spans="4:11" ht="15.75">
      <c r="D957" s="43"/>
      <c r="E957" s="43"/>
      <c r="F957" s="43"/>
      <c r="G957" s="43"/>
      <c r="H957" s="43"/>
      <c r="I957" s="43"/>
      <c r="J957" s="43"/>
      <c r="K957" s="43"/>
    </row>
    <row r="958" spans="4:11" ht="15.75">
      <c r="D958" s="43"/>
      <c r="E958" s="43"/>
      <c r="F958" s="43"/>
      <c r="G958" s="43"/>
      <c r="H958" s="43"/>
      <c r="I958" s="43"/>
      <c r="J958" s="43"/>
      <c r="K958" s="43"/>
    </row>
    <row r="959" spans="4:11" ht="15.75">
      <c r="D959" s="43"/>
      <c r="E959" s="43"/>
      <c r="F959" s="43"/>
      <c r="G959" s="43"/>
      <c r="H959" s="43"/>
      <c r="I959" s="43"/>
      <c r="J959" s="43"/>
      <c r="K959" s="43"/>
    </row>
    <row r="960" spans="4:11" ht="15.75">
      <c r="D960" s="43"/>
      <c r="E960" s="43"/>
      <c r="F960" s="43"/>
      <c r="G960" s="43"/>
      <c r="H960" s="43"/>
      <c r="I960" s="43"/>
      <c r="J960" s="43"/>
      <c r="K960" s="43"/>
    </row>
    <row r="961" spans="4:11" ht="15.75">
      <c r="D961" s="43"/>
      <c r="E961" s="43"/>
      <c r="F961" s="43"/>
      <c r="G961" s="43"/>
      <c r="H961" s="43"/>
      <c r="I961" s="43"/>
      <c r="J961" s="43"/>
      <c r="K961" s="43"/>
    </row>
    <row r="962" spans="4:11" ht="15.75">
      <c r="D962" s="43"/>
      <c r="E962" s="43"/>
      <c r="F962" s="43"/>
      <c r="G962" s="43"/>
      <c r="H962" s="43"/>
      <c r="I962" s="43"/>
      <c r="J962" s="43"/>
      <c r="K962" s="43"/>
    </row>
    <row r="963" spans="4:11" ht="15.75">
      <c r="D963" s="43"/>
      <c r="E963" s="43"/>
      <c r="F963" s="43"/>
      <c r="G963" s="43"/>
      <c r="H963" s="43"/>
      <c r="I963" s="43"/>
      <c r="J963" s="43"/>
      <c r="K963" s="43"/>
    </row>
    <row r="964" spans="4:11" ht="15.75">
      <c r="D964" s="43"/>
      <c r="E964" s="43"/>
      <c r="F964" s="43"/>
      <c r="G964" s="43"/>
      <c r="H964" s="43"/>
      <c r="I964" s="43"/>
      <c r="J964" s="43"/>
      <c r="K964" s="43"/>
    </row>
    <row r="965" spans="4:11" ht="15.75">
      <c r="D965" s="43"/>
      <c r="E965" s="43"/>
      <c r="F965" s="43"/>
      <c r="G965" s="43"/>
      <c r="H965" s="43"/>
      <c r="I965" s="43"/>
      <c r="J965" s="43"/>
      <c r="K965" s="43"/>
    </row>
    <row r="966" spans="4:11" ht="15.75">
      <c r="D966" s="43"/>
      <c r="E966" s="43"/>
      <c r="F966" s="43"/>
      <c r="G966" s="43"/>
      <c r="H966" s="43"/>
      <c r="I966" s="43"/>
      <c r="J966" s="43"/>
      <c r="K966" s="43"/>
    </row>
    <row r="967" spans="4:11" ht="15.75">
      <c r="D967" s="43"/>
      <c r="E967" s="43"/>
      <c r="F967" s="43"/>
      <c r="G967" s="43"/>
      <c r="H967" s="43"/>
      <c r="I967" s="43"/>
      <c r="J967" s="43"/>
      <c r="K967" s="43"/>
    </row>
    <row r="968" spans="4:11" ht="15.75">
      <c r="D968" s="43"/>
      <c r="E968" s="43"/>
      <c r="F968" s="43"/>
      <c r="G968" s="43"/>
      <c r="H968" s="43"/>
      <c r="I968" s="43"/>
      <c r="J968" s="43"/>
      <c r="K968" s="43"/>
    </row>
    <row r="969" spans="4:11" ht="15.75">
      <c r="D969" s="43"/>
      <c r="E969" s="43"/>
      <c r="F969" s="43"/>
      <c r="G969" s="43"/>
      <c r="H969" s="43"/>
      <c r="I969" s="43"/>
      <c r="J969" s="43"/>
      <c r="K969" s="43"/>
    </row>
    <row r="970" spans="4:11" ht="15.75">
      <c r="D970" s="43"/>
      <c r="E970" s="43"/>
      <c r="F970" s="43"/>
      <c r="G970" s="43"/>
      <c r="H970" s="43"/>
      <c r="I970" s="43"/>
      <c r="J970" s="43"/>
      <c r="K970" s="43"/>
    </row>
    <row r="971" spans="4:11" ht="15.75">
      <c r="D971" s="43"/>
      <c r="E971" s="43"/>
      <c r="F971" s="43"/>
      <c r="G971" s="43"/>
      <c r="H971" s="43"/>
      <c r="I971" s="43"/>
      <c r="J971" s="43"/>
      <c r="K971" s="43"/>
    </row>
    <row r="972" spans="4:11" ht="15.75">
      <c r="D972" s="43"/>
      <c r="E972" s="43"/>
      <c r="F972" s="43"/>
      <c r="G972" s="43"/>
      <c r="H972" s="43"/>
      <c r="I972" s="43"/>
      <c r="J972" s="43"/>
      <c r="K972" s="43"/>
    </row>
    <row r="973" spans="4:11" ht="15.75">
      <c r="D973" s="43"/>
      <c r="E973" s="43"/>
      <c r="F973" s="43"/>
      <c r="G973" s="43"/>
      <c r="H973" s="43"/>
      <c r="I973" s="43"/>
      <c r="J973" s="43"/>
      <c r="K973" s="43"/>
    </row>
    <row r="974" spans="4:11" ht="15.75">
      <c r="D974" s="43"/>
      <c r="E974" s="43"/>
      <c r="F974" s="43"/>
      <c r="G974" s="43"/>
      <c r="H974" s="43"/>
      <c r="I974" s="43"/>
      <c r="J974" s="43"/>
      <c r="K974" s="43"/>
    </row>
    <row r="975" spans="4:11" ht="15.75">
      <c r="D975" s="43"/>
      <c r="E975" s="43"/>
      <c r="F975" s="43"/>
      <c r="G975" s="43"/>
      <c r="H975" s="43"/>
      <c r="I975" s="43"/>
      <c r="J975" s="43"/>
      <c r="K975" s="43"/>
    </row>
    <row r="976" spans="4:11" ht="15.75">
      <c r="D976" s="43"/>
      <c r="E976" s="43"/>
      <c r="F976" s="43"/>
      <c r="G976" s="43"/>
      <c r="H976" s="43"/>
      <c r="I976" s="43"/>
      <c r="J976" s="43"/>
      <c r="K976" s="43"/>
    </row>
    <row r="977" spans="4:11" ht="15.75">
      <c r="D977" s="43"/>
      <c r="E977" s="43"/>
      <c r="F977" s="43"/>
      <c r="G977" s="43"/>
      <c r="H977" s="43"/>
      <c r="I977" s="43"/>
      <c r="J977" s="43"/>
      <c r="K977" s="43"/>
    </row>
    <row r="978" spans="4:11" ht="15.75">
      <c r="D978" s="43"/>
      <c r="E978" s="43"/>
      <c r="F978" s="43"/>
      <c r="G978" s="43"/>
      <c r="H978" s="43"/>
      <c r="I978" s="43"/>
      <c r="J978" s="43"/>
      <c r="K978" s="43"/>
    </row>
    <row r="979" spans="4:11" ht="15.75">
      <c r="D979" s="43"/>
      <c r="E979" s="43"/>
      <c r="F979" s="43"/>
      <c r="G979" s="43"/>
      <c r="H979" s="43"/>
      <c r="I979" s="43"/>
      <c r="J979" s="43"/>
      <c r="K979" s="43"/>
    </row>
    <row r="980" spans="4:11" ht="15.75">
      <c r="D980" s="43"/>
      <c r="E980" s="43"/>
      <c r="F980" s="43"/>
      <c r="G980" s="43"/>
      <c r="H980" s="43"/>
      <c r="I980" s="43"/>
      <c r="J980" s="43"/>
      <c r="K980" s="43"/>
    </row>
    <row r="981" spans="4:11" ht="15.75">
      <c r="D981" s="43"/>
      <c r="E981" s="43"/>
      <c r="F981" s="43"/>
      <c r="G981" s="43"/>
      <c r="H981" s="43"/>
      <c r="I981" s="43"/>
      <c r="J981" s="43"/>
      <c r="K981" s="43"/>
    </row>
    <row r="982" spans="4:11" ht="15.75">
      <c r="D982" s="43"/>
      <c r="E982" s="43"/>
      <c r="F982" s="43"/>
      <c r="G982" s="43"/>
      <c r="H982" s="43"/>
      <c r="I982" s="43"/>
      <c r="J982" s="43"/>
      <c r="K982" s="43"/>
    </row>
    <row r="983" spans="4:11" ht="15.75">
      <c r="D983" s="43"/>
      <c r="E983" s="43"/>
      <c r="F983" s="43"/>
      <c r="G983" s="43"/>
      <c r="H983" s="43"/>
      <c r="I983" s="43"/>
      <c r="J983" s="43"/>
      <c r="K983" s="43"/>
    </row>
    <row r="984" spans="4:11" ht="15.75">
      <c r="D984" s="43"/>
      <c r="E984" s="43"/>
      <c r="F984" s="43"/>
      <c r="G984" s="43"/>
      <c r="H984" s="43"/>
      <c r="I984" s="43"/>
      <c r="J984" s="43"/>
      <c r="K984" s="43"/>
    </row>
    <row r="985" spans="4:11" ht="15.75">
      <c r="D985" s="43"/>
      <c r="E985" s="43"/>
      <c r="F985" s="43"/>
      <c r="G985" s="43"/>
      <c r="H985" s="43"/>
      <c r="I985" s="43"/>
      <c r="J985" s="43"/>
      <c r="K985" s="43"/>
    </row>
    <row r="986" spans="4:11" ht="15.75">
      <c r="D986" s="43"/>
      <c r="E986" s="43"/>
      <c r="F986" s="43"/>
      <c r="G986" s="43"/>
      <c r="H986" s="43"/>
      <c r="I986" s="43"/>
      <c r="J986" s="43"/>
      <c r="K986" s="43"/>
    </row>
    <row r="987" spans="4:11" ht="15.75">
      <c r="D987" s="43"/>
      <c r="E987" s="43"/>
      <c r="F987" s="43"/>
      <c r="G987" s="43"/>
      <c r="H987" s="43"/>
      <c r="I987" s="43"/>
      <c r="J987" s="43"/>
      <c r="K987" s="43"/>
    </row>
    <row r="988" spans="4:11" ht="15.75">
      <c r="D988" s="43"/>
      <c r="E988" s="43"/>
      <c r="F988" s="43"/>
      <c r="G988" s="43"/>
      <c r="H988" s="43"/>
      <c r="I988" s="43"/>
      <c r="J988" s="43"/>
      <c r="K988" s="43"/>
    </row>
    <row r="989" spans="4:11" ht="15.75">
      <c r="D989" s="43"/>
      <c r="E989" s="43"/>
      <c r="F989" s="43"/>
      <c r="G989" s="43"/>
      <c r="H989" s="43"/>
      <c r="I989" s="43"/>
      <c r="J989" s="43"/>
      <c r="K989" s="43"/>
    </row>
    <row r="990" spans="4:11" ht="15.75">
      <c r="D990" s="43"/>
      <c r="E990" s="43"/>
      <c r="F990" s="43"/>
      <c r="G990" s="43"/>
      <c r="H990" s="43"/>
      <c r="I990" s="43"/>
      <c r="J990" s="43"/>
      <c r="K990" s="43"/>
    </row>
    <row r="991" spans="4:11" ht="15.75">
      <c r="D991" s="43"/>
      <c r="E991" s="43"/>
      <c r="F991" s="43"/>
      <c r="G991" s="43"/>
      <c r="H991" s="43"/>
      <c r="I991" s="43"/>
      <c r="J991" s="43"/>
      <c r="K991" s="43"/>
    </row>
    <row r="992" spans="4:11" ht="15.75">
      <c r="D992" s="43"/>
      <c r="E992" s="43"/>
      <c r="F992" s="43"/>
      <c r="G992" s="43"/>
      <c r="H992" s="43"/>
      <c r="I992" s="43"/>
      <c r="J992" s="43"/>
      <c r="K992" s="43"/>
    </row>
    <row r="993" spans="4:11" ht="15.75">
      <c r="D993" s="43"/>
      <c r="E993" s="43"/>
      <c r="F993" s="43"/>
      <c r="G993" s="43"/>
      <c r="H993" s="43"/>
      <c r="I993" s="43"/>
      <c r="J993" s="43"/>
      <c r="K993" s="43"/>
    </row>
    <row r="994" spans="4:11" ht="15.75">
      <c r="D994" s="43"/>
      <c r="E994" s="43"/>
      <c r="F994" s="43"/>
      <c r="G994" s="43"/>
      <c r="H994" s="43"/>
      <c r="I994" s="43"/>
      <c r="J994" s="43"/>
      <c r="K994" s="43"/>
    </row>
    <row r="995" spans="4:11" ht="15.75">
      <c r="D995" s="43"/>
      <c r="E995" s="43"/>
      <c r="F995" s="43"/>
      <c r="G995" s="43"/>
      <c r="H995" s="43"/>
      <c r="I995" s="43"/>
      <c r="J995" s="43"/>
      <c r="K995" s="43"/>
    </row>
    <row r="996" spans="4:11" ht="15.75">
      <c r="D996" s="43"/>
      <c r="E996" s="43"/>
      <c r="F996" s="43"/>
      <c r="G996" s="43"/>
      <c r="H996" s="43"/>
      <c r="I996" s="43"/>
      <c r="J996" s="43"/>
      <c r="K996" s="43"/>
    </row>
    <row r="997" spans="4:11" ht="15.75">
      <c r="D997" s="43"/>
      <c r="E997" s="43"/>
      <c r="F997" s="43"/>
      <c r="G997" s="43"/>
      <c r="H997" s="43"/>
      <c r="I997" s="43"/>
      <c r="J997" s="43"/>
      <c r="K997" s="43"/>
    </row>
    <row r="998" spans="4:11" ht="15.75">
      <c r="D998" s="43"/>
      <c r="E998" s="43"/>
      <c r="F998" s="43"/>
      <c r="G998" s="43"/>
      <c r="H998" s="43"/>
      <c r="I998" s="43"/>
      <c r="J998" s="43"/>
      <c r="K998" s="43"/>
    </row>
    <row r="999" spans="4:11" ht="15.75">
      <c r="D999" s="43"/>
      <c r="E999" s="43"/>
      <c r="F999" s="43"/>
      <c r="G999" s="43"/>
      <c r="H999" s="43"/>
      <c r="I999" s="43"/>
      <c r="J999" s="43"/>
      <c r="K999" s="43"/>
    </row>
    <row r="1000" spans="4:11" ht="15.75">
      <c r="D1000" s="43"/>
      <c r="E1000" s="43"/>
      <c r="F1000" s="43"/>
      <c r="G1000" s="43"/>
      <c r="H1000" s="43"/>
      <c r="I1000" s="43"/>
      <c r="J1000" s="43"/>
      <c r="K1000" s="43"/>
    </row>
    <row r="1001" spans="4:11" ht="15.75">
      <c r="D1001" s="43"/>
      <c r="E1001" s="43"/>
      <c r="F1001" s="43"/>
      <c r="G1001" s="43"/>
      <c r="H1001" s="43"/>
      <c r="I1001" s="43"/>
      <c r="J1001" s="43"/>
      <c r="K1001" s="43"/>
    </row>
    <row r="1002" spans="4:11" ht="15.75">
      <c r="D1002" s="43"/>
      <c r="E1002" s="43"/>
      <c r="F1002" s="43"/>
      <c r="G1002" s="43"/>
      <c r="H1002" s="43"/>
      <c r="I1002" s="43"/>
      <c r="J1002" s="43"/>
      <c r="K1002" s="43"/>
    </row>
    <row r="1003" spans="4:11" ht="15.75">
      <c r="D1003" s="43"/>
      <c r="E1003" s="43"/>
      <c r="F1003" s="43"/>
      <c r="G1003" s="43"/>
      <c r="H1003" s="43"/>
      <c r="I1003" s="43"/>
      <c r="J1003" s="43"/>
      <c r="K1003" s="43"/>
    </row>
    <row r="1004" spans="4:11" ht="15.75">
      <c r="D1004" s="43"/>
      <c r="E1004" s="43"/>
      <c r="F1004" s="43"/>
      <c r="G1004" s="43"/>
      <c r="H1004" s="43"/>
      <c r="I1004" s="43"/>
      <c r="J1004" s="43"/>
      <c r="K1004" s="43"/>
    </row>
    <row r="1005" spans="4:11" ht="15.75">
      <c r="D1005" s="43"/>
      <c r="E1005" s="43"/>
      <c r="F1005" s="43"/>
      <c r="G1005" s="43"/>
      <c r="H1005" s="43"/>
      <c r="I1005" s="43"/>
      <c r="J1005" s="43"/>
      <c r="K1005" s="43"/>
    </row>
    <row r="1006" spans="4:11" ht="15.75">
      <c r="D1006" s="43"/>
      <c r="E1006" s="43"/>
      <c r="F1006" s="43"/>
      <c r="G1006" s="43"/>
      <c r="H1006" s="43"/>
      <c r="I1006" s="43"/>
      <c r="J1006" s="43"/>
      <c r="K1006" s="43"/>
    </row>
    <row r="1007" spans="4:11" ht="15.75">
      <c r="D1007" s="43"/>
      <c r="E1007" s="43"/>
      <c r="F1007" s="43"/>
      <c r="G1007" s="43"/>
      <c r="H1007" s="43"/>
      <c r="I1007" s="43"/>
      <c r="J1007" s="43"/>
      <c r="K1007" s="43"/>
    </row>
    <row r="1008" spans="4:11" ht="15.75">
      <c r="D1008" s="43"/>
      <c r="E1008" s="43"/>
      <c r="F1008" s="43"/>
      <c r="G1008" s="43"/>
      <c r="H1008" s="43"/>
      <c r="I1008" s="43"/>
      <c r="J1008" s="43"/>
      <c r="K1008" s="43"/>
    </row>
    <row r="1009" spans="4:11" ht="15.75">
      <c r="D1009" s="43"/>
      <c r="E1009" s="43"/>
      <c r="F1009" s="43"/>
      <c r="G1009" s="43"/>
      <c r="H1009" s="43"/>
      <c r="I1009" s="43"/>
      <c r="J1009" s="43"/>
      <c r="K1009" s="43"/>
    </row>
    <row r="1010" spans="4:11" ht="15.75">
      <c r="D1010" s="43"/>
      <c r="E1010" s="43"/>
      <c r="F1010" s="43"/>
      <c r="G1010" s="43"/>
      <c r="H1010" s="43"/>
      <c r="I1010" s="43"/>
      <c r="J1010" s="43"/>
      <c r="K1010" s="43"/>
    </row>
    <row r="1011" spans="4:11" ht="15.75">
      <c r="D1011" s="43"/>
      <c r="E1011" s="43"/>
      <c r="F1011" s="43"/>
      <c r="G1011" s="43"/>
      <c r="H1011" s="43"/>
      <c r="I1011" s="43"/>
      <c r="J1011" s="43"/>
      <c r="K1011" s="43"/>
    </row>
    <row r="1012" spans="4:11" ht="15.75">
      <c r="D1012" s="43"/>
      <c r="E1012" s="43"/>
      <c r="F1012" s="43"/>
      <c r="G1012" s="43"/>
      <c r="H1012" s="43"/>
      <c r="I1012" s="43"/>
      <c r="J1012" s="43"/>
      <c r="K1012" s="43"/>
    </row>
    <row r="1013" spans="4:11" ht="15.75">
      <c r="D1013" s="43"/>
      <c r="E1013" s="43"/>
      <c r="F1013" s="43"/>
      <c r="G1013" s="43"/>
      <c r="H1013" s="43"/>
      <c r="I1013" s="43"/>
      <c r="J1013" s="43"/>
      <c r="K1013" s="43"/>
    </row>
    <row r="1014" spans="4:11" ht="15.75">
      <c r="D1014" s="43"/>
      <c r="E1014" s="43"/>
      <c r="F1014" s="43"/>
      <c r="G1014" s="43"/>
      <c r="H1014" s="43"/>
      <c r="I1014" s="43"/>
      <c r="J1014" s="43"/>
      <c r="K1014" s="43"/>
    </row>
    <row r="1015" spans="4:11" ht="15.75">
      <c r="D1015" s="43"/>
      <c r="E1015" s="43"/>
      <c r="F1015" s="43"/>
      <c r="G1015" s="43"/>
      <c r="H1015" s="43"/>
      <c r="I1015" s="43"/>
      <c r="J1015" s="43"/>
      <c r="K1015" s="43"/>
    </row>
    <row r="1016" spans="4:11" ht="15.75">
      <c r="D1016" s="43"/>
      <c r="E1016" s="43"/>
      <c r="F1016" s="43"/>
      <c r="G1016" s="43"/>
      <c r="H1016" s="43"/>
      <c r="I1016" s="43"/>
      <c r="J1016" s="43"/>
      <c r="K1016" s="43"/>
    </row>
    <row r="1017" spans="4:11" ht="15.75">
      <c r="D1017" s="43"/>
      <c r="E1017" s="43"/>
      <c r="F1017" s="43"/>
      <c r="G1017" s="43"/>
      <c r="H1017" s="43"/>
      <c r="I1017" s="43"/>
      <c r="J1017" s="43"/>
      <c r="K1017" s="43"/>
    </row>
    <row r="1018" spans="4:11" ht="15.75">
      <c r="D1018" s="43"/>
      <c r="E1018" s="43"/>
      <c r="F1018" s="43"/>
      <c r="G1018" s="43"/>
      <c r="H1018" s="43"/>
      <c r="I1018" s="43"/>
      <c r="J1018" s="43"/>
      <c r="K1018" s="43"/>
    </row>
    <row r="1019" spans="4:11" ht="15.75">
      <c r="D1019" s="43"/>
      <c r="E1019" s="43"/>
      <c r="F1019" s="43"/>
      <c r="G1019" s="43"/>
      <c r="H1019" s="43"/>
      <c r="I1019" s="43"/>
      <c r="J1019" s="43"/>
      <c r="K1019" s="43"/>
    </row>
    <row r="1020" spans="4:11" ht="15.75">
      <c r="D1020" s="43"/>
      <c r="E1020" s="43"/>
      <c r="F1020" s="43"/>
      <c r="G1020" s="43"/>
      <c r="H1020" s="43"/>
      <c r="I1020" s="43"/>
      <c r="J1020" s="43"/>
      <c r="K1020" s="43"/>
    </row>
    <row r="1021" spans="4:11" ht="15.75">
      <c r="D1021" s="43"/>
      <c r="E1021" s="43"/>
      <c r="F1021" s="43"/>
      <c r="G1021" s="43"/>
      <c r="H1021" s="43"/>
      <c r="I1021" s="43"/>
      <c r="J1021" s="43"/>
      <c r="K1021" s="43"/>
    </row>
    <row r="1022" spans="4:11" ht="15.75">
      <c r="D1022" s="43"/>
      <c r="E1022" s="43"/>
      <c r="F1022" s="43"/>
      <c r="G1022" s="43"/>
      <c r="H1022" s="43"/>
      <c r="I1022" s="43"/>
      <c r="J1022" s="43"/>
      <c r="K1022" s="43"/>
    </row>
    <row r="1023" spans="4:11" ht="15.75">
      <c r="D1023" s="43"/>
      <c r="E1023" s="43"/>
      <c r="F1023" s="43"/>
      <c r="G1023" s="43"/>
      <c r="H1023" s="43"/>
      <c r="I1023" s="43"/>
      <c r="J1023" s="43"/>
      <c r="K1023" s="43"/>
    </row>
    <row r="1024" spans="4:11" ht="15.75">
      <c r="D1024" s="43"/>
      <c r="E1024" s="43"/>
      <c r="F1024" s="43"/>
      <c r="G1024" s="43"/>
      <c r="H1024" s="43"/>
      <c r="I1024" s="43"/>
      <c r="J1024" s="43"/>
      <c r="K1024" s="43"/>
    </row>
    <row r="1025" spans="4:11" ht="15.75">
      <c r="D1025" s="43"/>
      <c r="E1025" s="43"/>
      <c r="F1025" s="43"/>
      <c r="G1025" s="43"/>
      <c r="H1025" s="43"/>
      <c r="I1025" s="43"/>
      <c r="J1025" s="43"/>
      <c r="K1025" s="43"/>
    </row>
    <row r="1026" spans="4:11" ht="15.75">
      <c r="D1026" s="43"/>
      <c r="E1026" s="43"/>
      <c r="F1026" s="43"/>
      <c r="G1026" s="43"/>
      <c r="H1026" s="43"/>
      <c r="I1026" s="43"/>
      <c r="J1026" s="43"/>
      <c r="K1026" s="43"/>
    </row>
    <row r="1027" spans="4:11" ht="15.75">
      <c r="D1027" s="43"/>
      <c r="E1027" s="43"/>
      <c r="F1027" s="43"/>
      <c r="G1027" s="43"/>
      <c r="H1027" s="43"/>
      <c r="I1027" s="43"/>
      <c r="J1027" s="43"/>
      <c r="K1027" s="43"/>
    </row>
    <row r="1028" spans="4:11" ht="15.75">
      <c r="D1028" s="43"/>
      <c r="E1028" s="43"/>
      <c r="F1028" s="43"/>
      <c r="G1028" s="43"/>
      <c r="H1028" s="43"/>
      <c r="I1028" s="43"/>
      <c r="J1028" s="43"/>
      <c r="K1028" s="43"/>
    </row>
    <row r="1029" spans="4:11" ht="15.75">
      <c r="D1029" s="43"/>
      <c r="E1029" s="43"/>
      <c r="F1029" s="43"/>
      <c r="G1029" s="43"/>
      <c r="H1029" s="43"/>
      <c r="I1029" s="43"/>
      <c r="J1029" s="43"/>
      <c r="K1029" s="43"/>
    </row>
    <row r="1030" spans="4:11" ht="15.75">
      <c r="D1030" s="43"/>
      <c r="E1030" s="43"/>
      <c r="F1030" s="43"/>
      <c r="G1030" s="43"/>
      <c r="H1030" s="43"/>
      <c r="I1030" s="43"/>
      <c r="J1030" s="43"/>
      <c r="K1030" s="43"/>
    </row>
    <row r="1031" spans="4:11" ht="15.75">
      <c r="D1031" s="43"/>
      <c r="E1031" s="43"/>
      <c r="F1031" s="43"/>
      <c r="G1031" s="43"/>
      <c r="H1031" s="43"/>
      <c r="I1031" s="43"/>
      <c r="J1031" s="43"/>
      <c r="K1031" s="43"/>
    </row>
    <row r="1032" spans="4:11" ht="15.75">
      <c r="D1032" s="43"/>
      <c r="E1032" s="43"/>
      <c r="F1032" s="43"/>
      <c r="G1032" s="43"/>
      <c r="H1032" s="43"/>
      <c r="I1032" s="43"/>
      <c r="J1032" s="43"/>
      <c r="K1032" s="43"/>
    </row>
    <row r="1033" spans="4:11" ht="15.75">
      <c r="D1033" s="43"/>
      <c r="E1033" s="43"/>
      <c r="F1033" s="43"/>
      <c r="G1033" s="43"/>
      <c r="H1033" s="43"/>
      <c r="I1033" s="43"/>
      <c r="J1033" s="43"/>
      <c r="K1033" s="43"/>
    </row>
    <row r="1034" spans="4:11" ht="15.75">
      <c r="D1034" s="43"/>
      <c r="E1034" s="43"/>
      <c r="F1034" s="43"/>
      <c r="G1034" s="43"/>
      <c r="H1034" s="43"/>
      <c r="I1034" s="43"/>
      <c r="J1034" s="43"/>
      <c r="K1034" s="43"/>
    </row>
    <row r="1035" spans="4:11" ht="15.75">
      <c r="D1035" s="43"/>
      <c r="E1035" s="43"/>
      <c r="F1035" s="43"/>
      <c r="G1035" s="43"/>
      <c r="H1035" s="43"/>
      <c r="I1035" s="43"/>
      <c r="J1035" s="43"/>
      <c r="K1035" s="43"/>
    </row>
    <row r="1036" spans="4:11" ht="15.75">
      <c r="D1036" s="43"/>
      <c r="E1036" s="43"/>
      <c r="F1036" s="43"/>
      <c r="G1036" s="43"/>
      <c r="H1036" s="43"/>
      <c r="I1036" s="43"/>
      <c r="J1036" s="43"/>
      <c r="K1036" s="43"/>
    </row>
    <row r="1037" spans="4:11" ht="15.75">
      <c r="D1037" s="43"/>
      <c r="E1037" s="43"/>
      <c r="F1037" s="43"/>
      <c r="G1037" s="43"/>
      <c r="H1037" s="43"/>
      <c r="I1037" s="43"/>
      <c r="J1037" s="43"/>
      <c r="K1037" s="43"/>
    </row>
    <row r="1038" spans="4:11" ht="15.75">
      <c r="D1038" s="43"/>
      <c r="E1038" s="43"/>
      <c r="F1038" s="43"/>
      <c r="G1038" s="43"/>
      <c r="H1038" s="43"/>
      <c r="I1038" s="43"/>
      <c r="J1038" s="43"/>
      <c r="K1038" s="43"/>
    </row>
    <row r="1039" spans="4:11" ht="15.75">
      <c r="D1039" s="43"/>
      <c r="E1039" s="43"/>
      <c r="F1039" s="43"/>
      <c r="G1039" s="43"/>
      <c r="H1039" s="43"/>
      <c r="I1039" s="43"/>
      <c r="J1039" s="43"/>
      <c r="K1039" s="43"/>
    </row>
    <row r="1040" spans="4:11" ht="15.75">
      <c r="D1040" s="43"/>
      <c r="E1040" s="43"/>
      <c r="F1040" s="43"/>
      <c r="G1040" s="43"/>
      <c r="H1040" s="43"/>
      <c r="I1040" s="43"/>
      <c r="J1040" s="43"/>
      <c r="K1040" s="43"/>
    </row>
    <row r="1041" spans="4:11" ht="15.75">
      <c r="D1041" s="43"/>
      <c r="E1041" s="43"/>
      <c r="F1041" s="43"/>
      <c r="G1041" s="43"/>
      <c r="H1041" s="43"/>
      <c r="I1041" s="43"/>
      <c r="J1041" s="43"/>
      <c r="K1041" s="43"/>
    </row>
    <row r="1042" spans="4:11" ht="15.75">
      <c r="D1042" s="43"/>
      <c r="E1042" s="43"/>
      <c r="F1042" s="43"/>
      <c r="G1042" s="43"/>
      <c r="H1042" s="43"/>
      <c r="I1042" s="43"/>
      <c r="J1042" s="43"/>
      <c r="K1042" s="43"/>
    </row>
    <row r="1043" spans="4:11" ht="15.75">
      <c r="D1043" s="43"/>
      <c r="E1043" s="43"/>
      <c r="F1043" s="43"/>
      <c r="G1043" s="43"/>
      <c r="H1043" s="43"/>
      <c r="I1043" s="43"/>
      <c r="J1043" s="43"/>
      <c r="K1043" s="43"/>
    </row>
    <row r="1044" spans="4:11" ht="15.75">
      <c r="D1044" s="43"/>
      <c r="E1044" s="43"/>
      <c r="F1044" s="43"/>
      <c r="G1044" s="43"/>
      <c r="H1044" s="43"/>
      <c r="I1044" s="43"/>
      <c r="J1044" s="43"/>
      <c r="K1044" s="43"/>
    </row>
    <row r="1045" spans="4:11" ht="15.75">
      <c r="D1045" s="43"/>
      <c r="E1045" s="43"/>
      <c r="F1045" s="43"/>
      <c r="G1045" s="43"/>
      <c r="H1045" s="43"/>
      <c r="I1045" s="43"/>
      <c r="J1045" s="43"/>
      <c r="K1045" s="43"/>
    </row>
    <row r="1046" spans="4:11" ht="15.75">
      <c r="D1046" s="43"/>
      <c r="E1046" s="43"/>
      <c r="F1046" s="43"/>
      <c r="G1046" s="43"/>
      <c r="H1046" s="43"/>
      <c r="I1046" s="43"/>
      <c r="J1046" s="43"/>
      <c r="K1046" s="43"/>
    </row>
    <row r="1047" spans="4:11" ht="15.75">
      <c r="D1047" s="43"/>
      <c r="E1047" s="43"/>
      <c r="F1047" s="43"/>
      <c r="G1047" s="43"/>
      <c r="H1047" s="43"/>
      <c r="I1047" s="43"/>
      <c r="J1047" s="43"/>
      <c r="K1047" s="43"/>
    </row>
    <row r="1048" spans="4:11" ht="15.75">
      <c r="D1048" s="43"/>
      <c r="E1048" s="43"/>
      <c r="F1048" s="43"/>
      <c r="G1048" s="43"/>
      <c r="H1048" s="43"/>
      <c r="I1048" s="43"/>
      <c r="J1048" s="43"/>
      <c r="K1048" s="43"/>
    </row>
    <row r="1049" spans="4:11" ht="15.75">
      <c r="D1049" s="43"/>
      <c r="E1049" s="43"/>
      <c r="F1049" s="43"/>
      <c r="G1049" s="43"/>
      <c r="H1049" s="43"/>
      <c r="I1049" s="43"/>
      <c r="J1049" s="43"/>
      <c r="K1049" s="43"/>
    </row>
    <row r="1050" spans="4:11" ht="15.75">
      <c r="D1050" s="43"/>
      <c r="E1050" s="43"/>
      <c r="F1050" s="43"/>
      <c r="G1050" s="43"/>
      <c r="H1050" s="43"/>
      <c r="I1050" s="43"/>
      <c r="J1050" s="43"/>
      <c r="K1050" s="43"/>
    </row>
    <row r="1051" spans="4:11" ht="15.75">
      <c r="D1051" s="43"/>
      <c r="E1051" s="43"/>
      <c r="F1051" s="43"/>
      <c r="G1051" s="43"/>
      <c r="H1051" s="43"/>
      <c r="I1051" s="43"/>
      <c r="J1051" s="43"/>
      <c r="K1051" s="43"/>
    </row>
    <row r="1052" spans="4:11" ht="15.75">
      <c r="D1052" s="43"/>
      <c r="E1052" s="43"/>
      <c r="F1052" s="43"/>
      <c r="G1052" s="43"/>
      <c r="H1052" s="43"/>
      <c r="I1052" s="43"/>
      <c r="J1052" s="43"/>
      <c r="K1052" s="43"/>
    </row>
    <row r="1053" spans="4:11" ht="15.75">
      <c r="D1053" s="43"/>
      <c r="E1053" s="43"/>
      <c r="F1053" s="43"/>
      <c r="G1053" s="43"/>
      <c r="H1053" s="43"/>
      <c r="I1053" s="43"/>
      <c r="J1053" s="43"/>
      <c r="K1053" s="43"/>
    </row>
    <row r="1054" spans="4:11" ht="15.75">
      <c r="D1054" s="43"/>
      <c r="E1054" s="43"/>
      <c r="F1054" s="43"/>
      <c r="G1054" s="43"/>
      <c r="H1054" s="43"/>
      <c r="I1054" s="43"/>
      <c r="J1054" s="43"/>
      <c r="K1054" s="43"/>
    </row>
    <row r="1055" spans="4:11" ht="15.75">
      <c r="D1055" s="43"/>
      <c r="E1055" s="43"/>
      <c r="F1055" s="43"/>
      <c r="G1055" s="43"/>
      <c r="H1055" s="43"/>
      <c r="I1055" s="43"/>
      <c r="J1055" s="43"/>
      <c r="K1055" s="43"/>
    </row>
    <row r="1056" spans="4:11" ht="15.75">
      <c r="D1056" s="43"/>
      <c r="E1056" s="43"/>
      <c r="F1056" s="43"/>
      <c r="G1056" s="43"/>
      <c r="H1056" s="43"/>
      <c r="I1056" s="43"/>
      <c r="J1056" s="43"/>
      <c r="K1056" s="43"/>
    </row>
    <row r="1057" spans="4:11" ht="15.75">
      <c r="D1057" s="43"/>
      <c r="E1057" s="43"/>
      <c r="F1057" s="43"/>
      <c r="G1057" s="43"/>
      <c r="H1057" s="43"/>
      <c r="I1057" s="43"/>
      <c r="J1057" s="43"/>
      <c r="K1057" s="43"/>
    </row>
    <row r="1058" spans="4:11" ht="15.75">
      <c r="D1058" s="43"/>
      <c r="E1058" s="43"/>
      <c r="F1058" s="43"/>
      <c r="G1058" s="43"/>
      <c r="H1058" s="43"/>
      <c r="I1058" s="43"/>
      <c r="J1058" s="43"/>
      <c r="K1058" s="43"/>
    </row>
    <row r="1059" spans="4:11" ht="15.75">
      <c r="D1059" s="43"/>
      <c r="E1059" s="43"/>
      <c r="F1059" s="43"/>
      <c r="G1059" s="43"/>
      <c r="H1059" s="43"/>
      <c r="I1059" s="43"/>
      <c r="J1059" s="43"/>
      <c r="K1059" s="43"/>
    </row>
    <row r="1060" spans="4:11" ht="15.75">
      <c r="D1060" s="43"/>
      <c r="E1060" s="43"/>
      <c r="F1060" s="43"/>
      <c r="G1060" s="43"/>
      <c r="H1060" s="43"/>
      <c r="I1060" s="43"/>
      <c r="J1060" s="43"/>
      <c r="K1060" s="43"/>
    </row>
    <row r="1061" spans="4:11" ht="15.75">
      <c r="D1061" s="43"/>
      <c r="E1061" s="43"/>
      <c r="F1061" s="43"/>
      <c r="G1061" s="43"/>
      <c r="H1061" s="43"/>
      <c r="I1061" s="43"/>
      <c r="J1061" s="43"/>
      <c r="K1061" s="43"/>
    </row>
    <row r="1062" spans="4:11" ht="15.75">
      <c r="D1062" s="43"/>
      <c r="E1062" s="43"/>
      <c r="F1062" s="43"/>
      <c r="G1062" s="43"/>
      <c r="H1062" s="43"/>
      <c r="I1062" s="43"/>
      <c r="J1062" s="43"/>
      <c r="K1062" s="43"/>
    </row>
    <row r="1063" spans="4:11" ht="15.75">
      <c r="D1063" s="43"/>
      <c r="E1063" s="43"/>
      <c r="F1063" s="43"/>
      <c r="G1063" s="43"/>
      <c r="H1063" s="43"/>
      <c r="I1063" s="43"/>
      <c r="J1063" s="43"/>
      <c r="K1063" s="43"/>
    </row>
    <row r="1064" spans="4:11" ht="15.75">
      <c r="D1064" s="43"/>
      <c r="E1064" s="43"/>
      <c r="F1064" s="43"/>
      <c r="G1064" s="43"/>
      <c r="H1064" s="43"/>
      <c r="I1064" s="43"/>
      <c r="J1064" s="43"/>
      <c r="K1064" s="43"/>
    </row>
    <row r="1065" spans="4:11" ht="15.75">
      <c r="D1065" s="43"/>
      <c r="E1065" s="43"/>
      <c r="F1065" s="43"/>
      <c r="G1065" s="43"/>
      <c r="H1065" s="43"/>
      <c r="I1065" s="43"/>
      <c r="J1065" s="43"/>
      <c r="K1065" s="43"/>
    </row>
    <row r="1066" spans="4:11" ht="15.75">
      <c r="D1066" s="43"/>
      <c r="E1066" s="43"/>
      <c r="F1066" s="43"/>
      <c r="G1066" s="43"/>
      <c r="H1066" s="43"/>
      <c r="I1066" s="43"/>
      <c r="J1066" s="43"/>
      <c r="K1066" s="43"/>
    </row>
    <row r="1067" spans="4:11" ht="15.75">
      <c r="D1067" s="43"/>
      <c r="E1067" s="43"/>
      <c r="F1067" s="43"/>
      <c r="G1067" s="43"/>
      <c r="H1067" s="43"/>
      <c r="I1067" s="43"/>
      <c r="J1067" s="43"/>
      <c r="K1067" s="43"/>
    </row>
    <row r="1068" spans="4:11" ht="15.75">
      <c r="D1068" s="43"/>
      <c r="E1068" s="43"/>
      <c r="F1068" s="43"/>
      <c r="G1068" s="43"/>
      <c r="H1068" s="43"/>
      <c r="I1068" s="43"/>
      <c r="J1068" s="43"/>
      <c r="K1068" s="43"/>
    </row>
    <row r="1069" spans="4:11" ht="15.75">
      <c r="D1069" s="43"/>
      <c r="E1069" s="43"/>
      <c r="F1069" s="43"/>
      <c r="G1069" s="43"/>
      <c r="H1069" s="43"/>
      <c r="I1069" s="43"/>
      <c r="J1069" s="43"/>
      <c r="K1069" s="43"/>
    </row>
    <row r="1070" spans="4:11" ht="15.75">
      <c r="D1070" s="43"/>
      <c r="E1070" s="43"/>
      <c r="F1070" s="43"/>
      <c r="G1070" s="43"/>
      <c r="H1070" s="43"/>
      <c r="I1070" s="43"/>
      <c r="J1070" s="43"/>
      <c r="K1070" s="43"/>
    </row>
    <row r="1071" spans="4:11" ht="15.75">
      <c r="D1071" s="43"/>
      <c r="E1071" s="43"/>
      <c r="F1071" s="43"/>
      <c r="G1071" s="43"/>
      <c r="H1071" s="43"/>
      <c r="I1071" s="43"/>
      <c r="J1071" s="43"/>
      <c r="K1071" s="43"/>
    </row>
    <row r="1072" spans="4:11" ht="15.75">
      <c r="D1072" s="43"/>
      <c r="E1072" s="43"/>
      <c r="F1072" s="43"/>
      <c r="G1072" s="43"/>
      <c r="H1072" s="43"/>
      <c r="I1072" s="43"/>
      <c r="J1072" s="43"/>
      <c r="K1072" s="43"/>
    </row>
    <row r="1073" spans="4:11" ht="15.75">
      <c r="D1073" s="43"/>
      <c r="E1073" s="43"/>
      <c r="F1073" s="43"/>
      <c r="G1073" s="43"/>
      <c r="H1073" s="43"/>
      <c r="I1073" s="43"/>
      <c r="J1073" s="43"/>
      <c r="K1073" s="43"/>
    </row>
    <row r="1074" spans="4:11" ht="15.75">
      <c r="D1074" s="43"/>
      <c r="E1074" s="43"/>
      <c r="F1074" s="43"/>
      <c r="G1074" s="43"/>
      <c r="H1074" s="43"/>
      <c r="I1074" s="43"/>
      <c r="J1074" s="43"/>
      <c r="K1074" s="43"/>
    </row>
    <row r="1075" spans="4:11" ht="15.75">
      <c r="D1075" s="43"/>
      <c r="E1075" s="43"/>
      <c r="F1075" s="43"/>
      <c r="G1075" s="43"/>
      <c r="H1075" s="43"/>
      <c r="I1075" s="43"/>
      <c r="J1075" s="43"/>
      <c r="K1075" s="43"/>
    </row>
    <row r="1076" spans="4:11" ht="15.75">
      <c r="D1076" s="43"/>
      <c r="E1076" s="43"/>
      <c r="F1076" s="43"/>
      <c r="G1076" s="43"/>
      <c r="H1076" s="43"/>
      <c r="I1076" s="43"/>
      <c r="J1076" s="43"/>
      <c r="K1076" s="43"/>
    </row>
    <row r="1077" spans="4:11" ht="15.75">
      <c r="D1077" s="43"/>
      <c r="E1077" s="43"/>
      <c r="F1077" s="43"/>
      <c r="G1077" s="43"/>
      <c r="H1077" s="43"/>
      <c r="I1077" s="43"/>
      <c r="J1077" s="43"/>
      <c r="K1077" s="43"/>
    </row>
    <row r="1078" spans="4:11" ht="15.75">
      <c r="D1078" s="43"/>
      <c r="E1078" s="43"/>
      <c r="F1078" s="43"/>
      <c r="G1078" s="43"/>
      <c r="H1078" s="43"/>
      <c r="I1078" s="43"/>
      <c r="J1078" s="43"/>
      <c r="K1078" s="43"/>
    </row>
    <row r="1079" spans="4:11" ht="15.75">
      <c r="D1079" s="43"/>
      <c r="E1079" s="43"/>
      <c r="F1079" s="43"/>
      <c r="G1079" s="43"/>
      <c r="H1079" s="43"/>
      <c r="I1079" s="43"/>
      <c r="J1079" s="43"/>
      <c r="K1079" s="43"/>
    </row>
    <row r="1080" spans="4:11" ht="15.75">
      <c r="D1080" s="43"/>
      <c r="E1080" s="43"/>
      <c r="F1080" s="43"/>
      <c r="G1080" s="43"/>
      <c r="H1080" s="43"/>
      <c r="I1080" s="43"/>
      <c r="J1080" s="43"/>
      <c r="K1080" s="43"/>
    </row>
    <row r="1081" spans="4:11" ht="15.75">
      <c r="D1081" s="43"/>
      <c r="E1081" s="43"/>
      <c r="F1081" s="43"/>
      <c r="G1081" s="43"/>
      <c r="H1081" s="43"/>
      <c r="I1081" s="43"/>
      <c r="J1081" s="43"/>
      <c r="K1081" s="43"/>
    </row>
    <row r="1082" spans="4:11" ht="15.75">
      <c r="D1082" s="43"/>
      <c r="E1082" s="43"/>
      <c r="F1082" s="43"/>
      <c r="G1082" s="43"/>
      <c r="H1082" s="43"/>
      <c r="I1082" s="43"/>
      <c r="J1082" s="43"/>
      <c r="K1082" s="43"/>
    </row>
    <row r="1083" spans="4:11" ht="15.75">
      <c r="D1083" s="43"/>
      <c r="E1083" s="43"/>
      <c r="F1083" s="43"/>
      <c r="G1083" s="43"/>
      <c r="H1083" s="43"/>
      <c r="I1083" s="43"/>
      <c r="J1083" s="43"/>
      <c r="K1083" s="43"/>
    </row>
    <row r="1084" spans="4:11" ht="15.75">
      <c r="D1084" s="43"/>
      <c r="E1084" s="43"/>
      <c r="F1084" s="43"/>
      <c r="G1084" s="43"/>
      <c r="H1084" s="43"/>
      <c r="I1084" s="43"/>
      <c r="J1084" s="43"/>
      <c r="K1084" s="43"/>
    </row>
    <row r="1085" spans="4:11" ht="15.75">
      <c r="D1085" s="43"/>
      <c r="E1085" s="43"/>
      <c r="F1085" s="43"/>
      <c r="G1085" s="43"/>
      <c r="H1085" s="43"/>
      <c r="I1085" s="43"/>
      <c r="J1085" s="43"/>
      <c r="K1085" s="43"/>
    </row>
    <row r="1086" spans="4:11" ht="15.75">
      <c r="D1086" s="43"/>
      <c r="E1086" s="43"/>
      <c r="F1086" s="43"/>
      <c r="G1086" s="43"/>
      <c r="H1086" s="43"/>
      <c r="I1086" s="43"/>
      <c r="J1086" s="43"/>
      <c r="K1086" s="43"/>
    </row>
    <row r="1087" spans="4:11" ht="15.75">
      <c r="D1087" s="43"/>
      <c r="E1087" s="43"/>
      <c r="F1087" s="43"/>
      <c r="G1087" s="43"/>
      <c r="H1087" s="43"/>
      <c r="I1087" s="43"/>
      <c r="J1087" s="43"/>
      <c r="K1087" s="43"/>
    </row>
    <row r="1088" spans="4:11" ht="15.75">
      <c r="D1088" s="43"/>
      <c r="E1088" s="43"/>
      <c r="F1088" s="43"/>
      <c r="G1088" s="43"/>
      <c r="H1088" s="43"/>
      <c r="I1088" s="43"/>
      <c r="J1088" s="43"/>
      <c r="K1088" s="43"/>
    </row>
    <row r="1089" spans="4:11" ht="15.75">
      <c r="D1089" s="43"/>
      <c r="E1089" s="43"/>
      <c r="F1089" s="43"/>
      <c r="G1089" s="43"/>
      <c r="H1089" s="43"/>
      <c r="I1089" s="43"/>
      <c r="J1089" s="43"/>
      <c r="K1089" s="43"/>
    </row>
    <row r="1090" spans="4:11" ht="15.75">
      <c r="D1090" s="43"/>
      <c r="E1090" s="43"/>
      <c r="F1090" s="43"/>
      <c r="G1090" s="43"/>
      <c r="H1090" s="43"/>
      <c r="I1090" s="43"/>
      <c r="J1090" s="43"/>
      <c r="K1090" s="43"/>
    </row>
    <row r="1091" spans="4:11" ht="15.75">
      <c r="D1091" s="43"/>
      <c r="E1091" s="43"/>
      <c r="F1091" s="43"/>
      <c r="G1091" s="43"/>
      <c r="H1091" s="43"/>
      <c r="I1091" s="43"/>
      <c r="J1091" s="43"/>
      <c r="K1091" s="43"/>
    </row>
    <row r="1092" spans="4:11" ht="15.75">
      <c r="D1092" s="43"/>
      <c r="E1092" s="43"/>
      <c r="F1092" s="43"/>
      <c r="G1092" s="43"/>
      <c r="H1092" s="43"/>
      <c r="I1092" s="43"/>
      <c r="J1092" s="43"/>
      <c r="K1092" s="43"/>
    </row>
    <row r="1093" spans="4:11" ht="15.75">
      <c r="D1093" s="43"/>
      <c r="E1093" s="43"/>
      <c r="F1093" s="43"/>
      <c r="G1093" s="43"/>
      <c r="H1093" s="43"/>
      <c r="I1093" s="43"/>
      <c r="J1093" s="43"/>
      <c r="K1093" s="43"/>
    </row>
    <row r="1094" spans="4:11" ht="15.75">
      <c r="D1094" s="43"/>
      <c r="E1094" s="43"/>
      <c r="F1094" s="43"/>
      <c r="G1094" s="43"/>
      <c r="H1094" s="43"/>
      <c r="I1094" s="43"/>
      <c r="J1094" s="43"/>
      <c r="K1094" s="43"/>
    </row>
    <row r="1095" spans="4:11" ht="15.75">
      <c r="D1095" s="43"/>
      <c r="E1095" s="43"/>
      <c r="F1095" s="43"/>
      <c r="G1095" s="43"/>
      <c r="H1095" s="43"/>
      <c r="I1095" s="43"/>
      <c r="J1095" s="43"/>
      <c r="K1095" s="43"/>
    </row>
    <row r="1096" spans="4:11" ht="15.75">
      <c r="D1096" s="43"/>
      <c r="E1096" s="43"/>
      <c r="F1096" s="43"/>
      <c r="G1096" s="43"/>
      <c r="H1096" s="43"/>
      <c r="I1096" s="43"/>
      <c r="J1096" s="43"/>
      <c r="K1096" s="43"/>
    </row>
  </sheetData>
  <mergeCells count="31">
    <mergeCell ref="B11:B12"/>
    <mergeCell ref="D11:D12"/>
    <mergeCell ref="E11:E12"/>
    <mergeCell ref="H11:H12"/>
    <mergeCell ref="K11:K12"/>
    <mergeCell ref="F1:G1"/>
    <mergeCell ref="H1:L1"/>
    <mergeCell ref="F2:G2"/>
    <mergeCell ref="H2:L2"/>
    <mergeCell ref="I11:I12"/>
    <mergeCell ref="J10:J12"/>
    <mergeCell ref="A11:A12"/>
    <mergeCell ref="M9:M12"/>
    <mergeCell ref="F3:G3"/>
    <mergeCell ref="H3:L3"/>
    <mergeCell ref="A5:L5"/>
    <mergeCell ref="C10:C12"/>
    <mergeCell ref="D10:E10"/>
    <mergeCell ref="F10:F12"/>
    <mergeCell ref="A6:L6"/>
    <mergeCell ref="J8:K8"/>
    <mergeCell ref="B193:C193"/>
    <mergeCell ref="K193:L193"/>
    <mergeCell ref="A145:A146"/>
    <mergeCell ref="A9:A10"/>
    <mergeCell ref="K10:L10"/>
    <mergeCell ref="F9:L9"/>
    <mergeCell ref="B9:B10"/>
    <mergeCell ref="C9:E9"/>
    <mergeCell ref="H10:I10"/>
    <mergeCell ref="G10:G12"/>
  </mergeCells>
  <printOptions/>
  <pageMargins left="0.3" right="0.2" top="0.38" bottom="0.2" header="0.16" footer="0.2"/>
  <pageSetup horizontalDpi="600" verticalDpi="600" orientation="landscape" paperSize="9" scale="67" r:id="rId1"/>
  <headerFooter alignWithMargins="0">
    <oddHeader>&amp;C&amp;P</oddHeader>
  </headerFooter>
  <rowBreaks count="1" manualBreakCount="1">
    <brk id="10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Администратор</cp:lastModifiedBy>
  <cp:lastPrinted>2011-12-29T09:50:49Z</cp:lastPrinted>
  <dcterms:created xsi:type="dcterms:W3CDTF">2002-01-15T08:53:22Z</dcterms:created>
  <dcterms:modified xsi:type="dcterms:W3CDTF">2012-01-13T12:01:19Z</dcterms:modified>
  <cp:category/>
  <cp:version/>
  <cp:contentType/>
  <cp:contentStatus/>
</cp:coreProperties>
</file>