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055" windowWidth="10560" windowHeight="6150" firstSheet="1" activeTab="1"/>
  </bookViews>
  <sheets>
    <sheet name="Лист1" sheetId="1" r:id="rId1"/>
    <sheet name="2010_по_галузям (2)" sheetId="2" r:id="rId2"/>
    <sheet name="2010_по_галузям" sheetId="3" r:id="rId3"/>
    <sheet name="Лист2" sheetId="4" r:id="rId4"/>
  </sheets>
  <definedNames>
    <definedName name="_xlnm.Print_Titles" localSheetId="2">'2010_по_галузям'!$6:$7</definedName>
    <definedName name="_xlnm.Print_Titles" localSheetId="1">'2010_по_галузям (2)'!$13:$13</definedName>
    <definedName name="_xlnm.Print_Area" localSheetId="1">'2010_по_галузям (2)'!$A$1:$Z$509</definedName>
  </definedNames>
  <calcPr fullCalcOnLoad="1"/>
</workbook>
</file>

<file path=xl/sharedStrings.xml><?xml version="1.0" encoding="utf-8"?>
<sst xmlns="http://schemas.openxmlformats.org/spreadsheetml/2006/main" count="1437" uniqueCount="651">
  <si>
    <t>вул. Варшавська</t>
  </si>
  <si>
    <t>вул. Генерала Жадова</t>
  </si>
  <si>
    <t>вул. Пушкіна</t>
  </si>
  <si>
    <t>Капітальний ремонт перехресть з урахуванням потреб осіб з обмеженими фізичними можливостями, у тому числі виготовлення проектно- кошторисної документації</t>
  </si>
  <si>
    <t>Внески органів місцевого самоврядування у статутні фонди підприємств</t>
  </si>
  <si>
    <t>Капітальний ремонт будівлі, вул. Калініна, 4</t>
  </si>
  <si>
    <t xml:space="preserve">Внесення змін до генерального плану м.Кіровограда та містобудівної документації  </t>
  </si>
  <si>
    <t>Виготовлення витягів з технічної документації про нормативно-грошову оцінку земельних ділянок</t>
  </si>
  <si>
    <t>Субвенції обласному бюджету</t>
  </si>
  <si>
    <t xml:space="preserve">       вул.Пожарського, 7</t>
  </si>
  <si>
    <t xml:space="preserve">       вул. 50 років Жовтня,22</t>
  </si>
  <si>
    <t>рішення 12.09.2012 №1901</t>
  </si>
  <si>
    <t>Будівництво водопроводу по вул. Пальміро Тольятті</t>
  </si>
  <si>
    <t>Будівництво  скейтмайданчику у парку "Ковалівський"</t>
  </si>
  <si>
    <t>рішення 16.10.2012 №1973</t>
  </si>
  <si>
    <t>Реконструкція внутрішньобудинкових та зовнішніх електричних мереж  житлових будинків, у тому числі виготовлення проектно-кошторисної документації</t>
  </si>
  <si>
    <t xml:space="preserve">       вул.Васнєцова, 8 - підпірна стіна</t>
  </si>
  <si>
    <t xml:space="preserve">       вул.Гагаріна, 6а</t>
  </si>
  <si>
    <t xml:space="preserve">       вул.Луначарського, 16</t>
  </si>
  <si>
    <t xml:space="preserve">       вул.Володимирська, 38</t>
  </si>
  <si>
    <t>Реконструкція травматологічного  відділення КЗ "ЛШМД", вул.Короленка, 56</t>
  </si>
  <si>
    <t>Насосна станція "Зона ІІ-А", м.Кіровоград, резервуар чистої води - будівництво</t>
  </si>
  <si>
    <t>Капітальний ремонт фасаду житлового будинку, пров.Ковалівський, 13</t>
  </si>
  <si>
    <t>тендер 2009</t>
  </si>
  <si>
    <t>Капітальний ремонт  ДНЗ  (ясла-садок) № 72 "Гномик", пров.Фортечний,23-А</t>
  </si>
  <si>
    <t>Капітальний ремонт ДНЗ (ясла-садок)  № 17 комбінованого типу , вул.Жовтневої революції, 18а</t>
  </si>
  <si>
    <t>Капітальний ремонт приміщення  зразкового хореографічного ансамблю "Анюта", вул.Курортна,1</t>
  </si>
  <si>
    <t>Капітальний ремонт КЗ «Навчально-виховне об'єднання - «ЗОШ  І-ІІІ ступенів № 20 – дитячий юнацький центр дитячої та юнацької творчості «Сузір'я», просп.Перемоги, 16</t>
  </si>
  <si>
    <t>Капітальний ремонт дитячої музичної школи № 1 ім.Г.Г.Нейгауза, вул.Дзержинського, 65</t>
  </si>
  <si>
    <t>Будівництво котельні ДНЗ (ясла-садок)  № 15 «Зірочка» комбінованого типу, вул. Тельмана,1-а</t>
  </si>
  <si>
    <t>Добудова будівлі навчально-виховного об’єднання “Спеціальна загальноосвітня школа –дитячий садок для дітей з вадами слуху”, вул. Куроп'ятникова, 19</t>
  </si>
  <si>
    <t>Будівництво</t>
  </si>
  <si>
    <t xml:space="preserve">Капітальний ремонт </t>
  </si>
  <si>
    <t>Капітальний ремонт приміщення Кіровоградського міського літературно-меморіального музею І.К.Карпенко-Карого, вул.Тобілевича, 15</t>
  </si>
  <si>
    <t>Капітальний ремонт Кіровоградського міського художньо-меморіального музею О.О.Осмьоркіна, вул. Леніна, 89</t>
  </si>
  <si>
    <t>Капітальний ремонт бібліотеки - філії № 5 Кіровоградської міської центральної бібліотечної системи, вул. Водоп'янова, 60</t>
  </si>
  <si>
    <t>Капітальний ремонт Кіровоградської дитячої школи мистецтв смт.Нове, вул.Металургів, 18</t>
  </si>
  <si>
    <t>Будівництво котельні  ДНЗ № 73, пров.Кінний 3</t>
  </si>
  <si>
    <t>Будівництво газової міні-котельні ДНЗ (ясла-садок) № 72 "Гномик", пров.Фортечний, 23а</t>
  </si>
  <si>
    <t>Капітальний ремонт ЗОШ І-ІІІ ступенів № 35, вул. Космонавта Попова, 28/20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</si>
  <si>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</si>
  <si>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Капітальний ремонт КЗ «Навчально-виховне об'єднання «Школа козацько-лицарського виховання І-ІІ ступенів  №21 – суспільно-гуманітарний ліцей – дошкільний навчальний заклад”, вул. Берегова, 1</t>
  </si>
  <si>
    <t xml:space="preserve">Прибудова  їдальні та актової зали до будівлі комунального закладу “Навчально-виховний комплекс загальноосвітня школа І-ІІ ступенів № 34 – економіко-правовий ліцей “Сучасник” – дитячо-юнацький центр, просп. Комуністичний, 11 </t>
  </si>
  <si>
    <t>Капітальний ремонт навчально-виховного комплексу "ЗОШ  І-ІІІ ступенів №25, природничо-математичний ліцей”, вул.Леваневського, 2-б</t>
  </si>
  <si>
    <t>Капітальний ремонт ЗОШ  І ступеня № 37, смт.Нове, вул.Металургів, 22а</t>
  </si>
  <si>
    <t>Капітальний ремонт НВК “Кіровоградський колегіум-спеціалізований навчальний заклад І-ІІІ ступенів-дошкільний навчальний заклад-центр естетичного виховання”, вул. Володарського, 25</t>
  </si>
  <si>
    <t>Капітальний ремонт  приміщення Станції юних техніків, с.Гірниче</t>
  </si>
  <si>
    <t>Будівництво котельні ДНЗ (ясла-садок)  № 60 «Ягідка» комбінованого типу, вул. Башкирська, 53</t>
  </si>
  <si>
    <t>Будівництво котельні ДНЗ (ясла-садок) № 52 «Казковий», вул. Комарова, 11</t>
  </si>
  <si>
    <r>
      <t xml:space="preserve">Будівництво котельні КЗ «Навчально-виховне об'єднання «ЗОШ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та Санаторний ДНЗ (ясла-садок) № 65 «Лукомор’я» та ДНЗ (ясла-садок) № 48 «Журавочка», вул. Комарова, 54</t>
    </r>
  </si>
  <si>
    <t>Будівництво котельні навчально-виховний комплекс ”ЗОШ І-ІІІ ступенів № 25, природничо-математичний ліцей”, вул. Леваневського, 2-б</t>
  </si>
  <si>
    <t>Будівництво газової котельні ЗОШ І-ІІІ ступенів № 35, вул. Космонавта Попова, 28/20</t>
  </si>
  <si>
    <t>Капітальний ремонт ДНЗ (ясла-садок) № 4 «Теремок», вул. Гоголя, 123</t>
  </si>
  <si>
    <t>Капітальний ремонт будівлі КЗ "Поліклінічне об'єднання  м. Кіровограда", вул. Габдрахманова, 5</t>
  </si>
  <si>
    <t>Капітальний ремонт ДНЗ  (ясла-садок) №62 "Супутник", вул.Пацаєва, 11-а</t>
  </si>
  <si>
    <t>Капітальний ремонт ДНЗ  (ясла -садок) № 21 "Струмочок", вул.Декабристів, 14</t>
  </si>
  <si>
    <t>Капітальний ремонт будівлі ЗОШ І-ІІІ ступенів  № 22, с.Гірниче</t>
  </si>
  <si>
    <t>Капітальний ремонт КЗ «Навчально-виховне об'єднання «ЗОШ  І-ІІІ ступенів № 24 –центр дитячої та юнацької творчості «Оберіг», вул. Тимірязєва, 85</t>
  </si>
  <si>
    <t xml:space="preserve">Управління капітального будівництва </t>
  </si>
  <si>
    <t>Житлове будівництво</t>
  </si>
  <si>
    <t>Каналізаційний колектор північного району  м.Кіровограда - будівництво</t>
  </si>
  <si>
    <t>Будівництво зливової каналізації по вул. Андріївській</t>
  </si>
  <si>
    <t xml:space="preserve">Будівництво котельні ДЮСШ №2, вул. Курганна, 64 </t>
  </si>
  <si>
    <t>Капітальний ремонт житлових будинків, в тому числі:</t>
  </si>
  <si>
    <t>Капітальний ремонт</t>
  </si>
  <si>
    <t>Комунальне господарство</t>
  </si>
  <si>
    <t xml:space="preserve">Капітальний ремонт греблі ТЕЦ </t>
  </si>
  <si>
    <t>Капітальний ремонт каналізаційної насосної станції, провулок Експериментальний, 1</t>
  </si>
  <si>
    <t>Капітальний ремонт дорожнього покриття після прокладання інженерних мереж</t>
  </si>
  <si>
    <t>Освіта</t>
  </si>
  <si>
    <t>Капітальний ремонт ДНЗ № 16, смт. Нове</t>
  </si>
  <si>
    <t>Капітальний ремонт Будинку вчителя,  вул. Леніна, 22а</t>
  </si>
  <si>
    <t>Охорона здоров'я</t>
  </si>
  <si>
    <t>Культура</t>
  </si>
  <si>
    <t>Спорт</t>
  </si>
  <si>
    <t>Інші об'єкти</t>
  </si>
  <si>
    <t>Реконструкція</t>
  </si>
  <si>
    <t>Система теплопостачання смт.Нове,  ( 2-га черга ) м.Кіровоград - реконструкція</t>
  </si>
  <si>
    <t>Реконструкція каналізаційного колектору очисних споруд, смт.Нове</t>
  </si>
  <si>
    <t>Реконструкція очисних споруд, смт.Нове</t>
  </si>
  <si>
    <t>Капітальний ремонт  ДЮСШ №2, вул.Курганна, 64</t>
  </si>
  <si>
    <t>Капітальний ремонт контейнерних майданчиків по місту</t>
  </si>
  <si>
    <t>Капітальний ремонт приміщення, вул.Медведєва, 11</t>
  </si>
  <si>
    <t>Будівництво ГРП в мкр.Завадівка</t>
  </si>
  <si>
    <t>Капітальний ремонт Будинку культури Масляниківка, вул.Микитенка,15</t>
  </si>
  <si>
    <t>Будівництво котельні по вул.Карла Маркса, 41</t>
  </si>
  <si>
    <t>Капітальний ремонт Храму Св.Володимира Великого, вул.Володарського, 73/5</t>
  </si>
  <si>
    <t>(тис.грн.)</t>
  </si>
  <si>
    <t>Всього видатків на завершення будівництва, освоєння об'єктів на майбутні роки</t>
  </si>
  <si>
    <t>Разом видатків на поточний рік</t>
  </si>
  <si>
    <t xml:space="preserve">Капітальні вкладення: </t>
  </si>
  <si>
    <t>КВК  КФКВ  КЕК</t>
  </si>
  <si>
    <t>Капітальний ремонт приміщення ради міської організації ветеранів України, вул. Єгорова, 40</t>
  </si>
  <si>
    <t>Будівництво котельні міської дитячої лікарні, просп.Університетський, 6</t>
  </si>
  <si>
    <t>Капітальний ремонт міської станції юних техніків, вул.Яновського, 60</t>
  </si>
  <si>
    <t>Теплові мережі, смт.Нове, м.Кіровоград - реконструкція</t>
  </si>
  <si>
    <t>Будівництво 84-х квартирного житлового будинку  за адресою: вул.Генерала Жадова, 22, корпус 1,  102 мікрорайон, м.Кіровоград, позиція № 29 (друга черга будівництва)</t>
  </si>
  <si>
    <t xml:space="preserve"> Назва об'єктів відповідно до проектно-кошторисної документації тощо</t>
  </si>
  <si>
    <t xml:space="preserve">Назва головного розпорядника коштів                                                       </t>
  </si>
  <si>
    <t>Відсоток завершеності будівництва об'єктів на майбутні роки</t>
  </si>
  <si>
    <t>за рахунок бюджету розвитку</t>
  </si>
  <si>
    <t>Загальний  обсяг фінансування будівництва (інших капітальних видатків)</t>
  </si>
  <si>
    <t>Капітальний ремонт гуртожитку УВП УТОС , вул.Велика Пермська,9</t>
  </si>
  <si>
    <t>Капітальний ремонт фасаду гуртожитку медичного коледжу, пров.Лісний,4</t>
  </si>
  <si>
    <t>Капітальний ремонт даху житлового будинку, пров.Водяний,8</t>
  </si>
  <si>
    <t>Капітальний ремонт фасаду ЗОШ  І-ІІІ ступенів  № 23, вул.Івана Франка, 18</t>
  </si>
  <si>
    <t>Будівництво водопроводу по вул.Вітебській</t>
  </si>
  <si>
    <t>Капітальний ремонт  ДЮСШ № 3, вул.Дзержинського, 31</t>
  </si>
  <si>
    <t>Капітальний ремонт прибудованого приміщення до житлового будинку № 20 по вул.Космонавта Попова</t>
  </si>
  <si>
    <t>Капітальний ремонт прибудови  житлового будинку , вул. Чигиринська, 28</t>
  </si>
  <si>
    <t>ПРОПОЗИЦІЇ</t>
  </si>
  <si>
    <t>Влаштування пішохідного переходу по вул.Тульській</t>
  </si>
  <si>
    <t>Капітальний ремонт санаторного ДНЗ (ясла-садок)  № 65 "Лукомор'я",  вул.Курганна, 2а</t>
  </si>
  <si>
    <t>Будівництво транспортного тунелю під залізницею, вул.О.Бур'янової</t>
  </si>
  <si>
    <t>Капітальний ремонт міського соціального гуртожитку для дітей-сиріт та дітей позбавлених батьківського піклування, вул. Тельмана, 75-г</t>
  </si>
  <si>
    <t>Капітальний ремонт ДНЗ № 70 " Оленка", вул. Яновського,62а</t>
  </si>
  <si>
    <t>Капітальний ремонт  КЗ “Навчально-виховний комплекс ЗОШ І-ІІ ступенів № 34 – економіко-правовий ліцей “Сучасник” – дитячо-юнацький центр”, просп. Комуністичний, 11</t>
  </si>
  <si>
    <t>Капітальний ремонт Кіровоградської музичної школи № 4, с.Гірниче Лінія 1-а, 3-а</t>
  </si>
  <si>
    <t>Реконструкція гуртожитку під житловий будинок, вул. Комарова, 12-а</t>
  </si>
  <si>
    <t>Будівництво водопроводу по вул.Карбишева, Червоногірській, І.Богуна, Б.Хмельницького, Зеленоградській</t>
  </si>
  <si>
    <t>Капітальний ремонт приміщення КРЕП №4, вул.Дзержинського, 106</t>
  </si>
  <si>
    <t xml:space="preserve">       вул. Тульська, 43а</t>
  </si>
  <si>
    <t xml:space="preserve">       тупик Київський, 7 кв.2</t>
  </si>
  <si>
    <t>Будівництво громадського туалету на набережній р. Інгул</t>
  </si>
  <si>
    <t>Капітальний ремонт будівлі, вул. Єгорова, 18</t>
  </si>
  <si>
    <t xml:space="preserve">Будівництво водопроводу по пров.Громадянському на дільниці від ВК5  до ВК12 </t>
  </si>
  <si>
    <t>Монтаж лічильників обліку електроенергії ж/б по вул.Київській, 35</t>
  </si>
  <si>
    <t xml:space="preserve">       вул. Чигиринська, 7</t>
  </si>
  <si>
    <t xml:space="preserve">       вул. Радянська,14,14-а</t>
  </si>
  <si>
    <t>Капітальний ремонт КЗ "НВО "Загальноосвітня школа-інтернат І-ІІІ ступенів з утриманням дітей-сиріт та класами для дітей зі зниженим зором - центр позашкільного виховання", вул.Короленка,46</t>
  </si>
  <si>
    <t xml:space="preserve">Перелік об'єктів, видатки на які у 2012 році будуть проводитись </t>
  </si>
  <si>
    <t xml:space="preserve">Перелік об'єктів комунальної власності міста, </t>
  </si>
  <si>
    <t>по яких  у 2012 році будуть проводитись видатки</t>
  </si>
  <si>
    <t>Капітальний ремонт спеціалізованої ЗОШ І-ІІІ ступенів               № 32, вул. Курортна,1</t>
  </si>
  <si>
    <t>Комунальний заклад “Навчально-виховний комплекс загальноосвітня школа І-ІІ ступенів № 34 – економіко-правовий ліцей “Сучасник” – дитячо-юнацький центр Кіровоградської міської ради Кіровоградської області” пр. Комуністичний, 11  ( їдальня, актовий зал )</t>
  </si>
  <si>
    <t>Реконструкція приміщення під розміщення джерела автономного  живлення  КЗ "ЛШМД", вул. Короленка, 56</t>
  </si>
  <si>
    <t>Капітальний ремонт терапевтичного відділення №1 "КЗ" Центральна міська лікарня для розміщення хоспісного відділення на 30 ліжок, вул. Фортеця,21 (проектні роботи )</t>
  </si>
  <si>
    <t xml:space="preserve">Капітальний ремонт приміщень для розміщення ветеранів ВВв, стаціонар № 1 КЗ Центральна міська лікарня, вул. Фортеця, 21 </t>
  </si>
  <si>
    <t>Капітальний ремонт  інфекційного відділення КЗ ЛШМД, вул. Короленка, 56</t>
  </si>
  <si>
    <t>Капітальний ремонт приміщень для розміщення ветеранів ВВв,   КЗ ЛШМД, вул. Короленка, 56</t>
  </si>
  <si>
    <t>Добудова хірургічного корпусу КЗ ЛШМД, вул. Короленка, 56 ( проектні роботи )</t>
  </si>
  <si>
    <t xml:space="preserve">Добудова хірургічного корпусу КЗ ЛШМД, вул. Короленка, 56  </t>
  </si>
  <si>
    <t xml:space="preserve">Капітальний ремонт димарю крематорію пологового будинку №1, вул.О.Журливої,1 </t>
  </si>
  <si>
    <t xml:space="preserve">Капітальний ремонт відділення патології вагітності ( 2-й поверх старого корпусу) пологового будинку №1, вул.О.Журливої,1 </t>
  </si>
  <si>
    <t>Капітальний ремонт покрівлі гаража та адмінбудівлі Станції швидкої медичної допомоги, вул. Комарова,56</t>
  </si>
  <si>
    <t>Капітальний ремонт покрівлі центрального корпусу дитячої міської   поліклініки  № 1, вул.Шевченка, 36</t>
  </si>
  <si>
    <t>Капітальний ремонт покрівлі добудованого корпусу амбулаторії дитячої міської   поліклініки  № 1, вул.Жадова, 21</t>
  </si>
  <si>
    <t>Капітальний ремонт фасаду 5-ої міської полікілініки, вул. Попова, 9-б</t>
  </si>
  <si>
    <t>Капітальний ремонт теплових мереж підвального приміщення КЗ " Поліклінічного об"єднання м. Кіровограда", вул. Габдрахманова, 5</t>
  </si>
  <si>
    <t>Капітальний ремонт покрівлі поліклінічного відділення № 2  КЗ "Поліклінічне об'єднання м.Кіровограда" вул.Валентини Терешкової, 136</t>
  </si>
  <si>
    <t>Капітальний ремонт фасаду дитячої міської поліклініки № 1, вул.Шевченка, 36</t>
  </si>
  <si>
    <t>Капітальний ремонт фасаду   міської стоматологічної поліклініки № 1, вул.Шевченка, 36</t>
  </si>
  <si>
    <t>Капітальний ремонт приміщень стоматологічної поліклініки №2, просп. Університетський, 29</t>
  </si>
  <si>
    <t xml:space="preserve">       с.Гірниче, Лінія 5-а  №  21, 22, 23</t>
  </si>
  <si>
    <t xml:space="preserve">       с.Гірниче, Лінія 6-а  №  25</t>
  </si>
  <si>
    <t xml:space="preserve">       с.Гірниче, Лінія 9-а  №    38, 39, 40, 49,51,</t>
  </si>
  <si>
    <t xml:space="preserve">       с.Гірниче, Лінія, 10-а    № 46, 52, 56,59</t>
  </si>
  <si>
    <t>Капітальний ремонт міського соціального гуртожитку для дітей-сиріт та дітей позбавлених батьківського піклування, вул. Тельмана, 75г</t>
  </si>
  <si>
    <t>Капітальний ремонт ДЮСШ № 3, вул. Ушакова,3-б</t>
  </si>
  <si>
    <t>Джерела фінансування</t>
  </si>
  <si>
    <t>ДБ</t>
  </si>
  <si>
    <t>МБ</t>
  </si>
  <si>
    <t>ВК</t>
  </si>
  <si>
    <t>вул.Бєляєва, 7, корп.1</t>
  </si>
  <si>
    <t>Капітальний ремонт спортивного залу ДЮК " Надія", вул. Академіка Корольова, 11</t>
  </si>
  <si>
    <t>Будівництво котельні ЗОШ І-ІІ ступенів № 12 в мкр. Завадівка м. Кіровоград, вул.50 років Радянської Армії, 9</t>
  </si>
  <si>
    <t xml:space="preserve">Капітальний ремонт СЗОШ І-ІІІ ступенів № 6, вул. Тимірязєва, 63 </t>
  </si>
  <si>
    <t>вул.Космонавта Попова, 9,корп. 2</t>
  </si>
  <si>
    <t xml:space="preserve">Розширення проїзної частини по вул. Великій Перспективній біля готелю " Київ " з влаштуванням заїзної кишені </t>
  </si>
  <si>
    <t>Капітальний ремонт ЗОШ І-ІІІ ступенів  № 35,                    вул. Космонавта Попова, 28/20</t>
  </si>
  <si>
    <t>Будівництво котельні міської дитячої лікарні,                            просп. Університетський, 6</t>
  </si>
  <si>
    <t>Р-2015</t>
  </si>
  <si>
    <t>Капітальний ремонт бібліотеки - філії № 7 , вул. Прирічна, 115</t>
  </si>
  <si>
    <t xml:space="preserve">Будівництво госпфекальної каналізації від будівель по вулицях Лесі Українки, Дарвіна, Кільцевій </t>
  </si>
  <si>
    <t>Капітальний ремонт дитячого будинку сімейного типу, вул. Врубеля, 22</t>
  </si>
  <si>
    <t xml:space="preserve">       вул. Жадова, 20, корп.1, кв.132</t>
  </si>
  <si>
    <t xml:space="preserve">       пров. Поштовий, 8, кв.1</t>
  </si>
  <si>
    <t>Капітальний ремонт будівлі Кіровоградської  музичної школи № 4,с.Гірниче, вул. Лінія 1-а, буд.3-а</t>
  </si>
  <si>
    <t xml:space="preserve">       вул. Новгородська, 24</t>
  </si>
  <si>
    <t>станом на 30.09.11</t>
  </si>
  <si>
    <t xml:space="preserve">       вул. Н. П"ятихатська №24</t>
  </si>
  <si>
    <t xml:space="preserve">       вул. Н. П"ятихатська № 22</t>
  </si>
  <si>
    <t xml:space="preserve">       вул. Н. П"ятихатська №20</t>
  </si>
  <si>
    <t xml:space="preserve">Будівництво магістрального водопроводу по вул.Пальміро Тольятті </t>
  </si>
  <si>
    <t>Будівництво   водопроводу по провулках ІІ-му та ІІІ-му Лелеківському</t>
  </si>
  <si>
    <t>Капітальний ремонт  труби для стоку дощової води, вул.Новозаводська</t>
  </si>
  <si>
    <t>Капітальний ремонт ДНЗ (ясла-садок) № 2 «Ятранчик» вул. Шевченка, 41 а</t>
  </si>
  <si>
    <t xml:space="preserve">Капітальний ремонт ДНЗ (ясла-садок) № 3 «Незабудка» вул. Г.Жадова, 23 а </t>
  </si>
  <si>
    <t xml:space="preserve">Капітальний ремонт ДНЗ (ясла-садок) № 14 «Калинка» вул. Генерала Жадова, 21 а,   </t>
  </si>
  <si>
    <t xml:space="preserve">Капітальний ремонт ДНЗ (ясла-садок) № 15 «Зірочка» комбінованого типу вул. Тельмана, 1 а, </t>
  </si>
  <si>
    <t>Капітальний ремонт внутрішніх приміщень амбулаторії дитячої міської поліклініки № 1,                              вул. Генерала Жадова, 21</t>
  </si>
  <si>
    <t>Капітальний ремонт приміщень будівлі,                                 вул. Жовтневої Революції, 58</t>
  </si>
  <si>
    <t>Капітальний ремонт будівлі по                                       вул. Великій Перспективній, 41</t>
  </si>
  <si>
    <t>Капітальний ремонт ДНЗ (ясла-садок) компенсуючого типу для дітей з вадами опорно-рухового апарату «Оленка» № 22 вул. Комарова, 60</t>
  </si>
  <si>
    <t>Капітальний ремонт ДНЗ (ясла-садок) № 24 «Вогник» ім.. В.О. Сухомлинського,  комбінованого типу пров. Училищний, 3 а</t>
  </si>
  <si>
    <t>Капітальний ремонт ДНЗ (ясла-садок) № 37 «Ластівка» комбінованого типу вул. Преображенська, 101</t>
  </si>
  <si>
    <t>Капітальний ремонт ДНЗ (ясла-садок) № 42 «Ювілейний» комбінованого типу вул. Тельмана, 77</t>
  </si>
  <si>
    <t xml:space="preserve">Капітальний ремонт ДНЗ (ясла-садок) № 43 «Горобинка» комбінованого типу вул. Васнецова, 4 </t>
  </si>
  <si>
    <t>Капітальний ремонт  спеціального ДНЗ (ясла-садок) № 46 «Краплинка» вул. Чорновола, 9/3</t>
  </si>
  <si>
    <t>Капітальний ремонт ДНЗ (ясла-садок) № 52 «Казковий» вул. Комарова, 11</t>
  </si>
  <si>
    <t>Капітальний ремонт ДНЗ (ясла-садок) № 61 «Гніздечко» вул. Пацаєва, 3-А</t>
  </si>
  <si>
    <t xml:space="preserve">Капітальний ремонт ДНЗ (ясла-садок) № 67 «Дельфін» компенсуючого типу вул. Пацаева, 10-А </t>
  </si>
  <si>
    <t>Капітальний ремонт ДНЗ (ясла-садок) № 68 «Золота рибка»  компенсуючого типу вул. Конєва, 15-А</t>
  </si>
  <si>
    <t>рішення</t>
  </si>
  <si>
    <t>рішення 26.01.2012            № 1173</t>
  </si>
  <si>
    <t>рішення         3.03.2012                 № 1310</t>
  </si>
  <si>
    <t>рішення  28.03. 2012  № 1422</t>
  </si>
  <si>
    <t>рішення  30.03. 2012 № 1497</t>
  </si>
  <si>
    <t>рішення  24.04.2012  № 1561</t>
  </si>
  <si>
    <t>рішення  5.06. 2012           №  1701</t>
  </si>
  <si>
    <t>рішення  5.06.2012           № 1704</t>
  </si>
  <si>
    <t>рішення  26.06. 2012  №  1802</t>
  </si>
  <si>
    <t>Капітальний ремонт тротуарів</t>
  </si>
  <si>
    <t xml:space="preserve">Придбання техніки та комунального транспорту спеціального призначення для комунальних підприємств міста, в тому числі: </t>
  </si>
  <si>
    <t>КП "Кіровоград - Універсал 2005"</t>
  </si>
  <si>
    <t>КП "Трест зеленого господарства"</t>
  </si>
  <si>
    <t>КП "Ритуальна служба - СККПО"</t>
  </si>
  <si>
    <t>Капітальний ремонт Будинку культури Масляниківки, вул. Микитенка, 15</t>
  </si>
  <si>
    <t>Будівництво котельні  ДНЗ № 73, 31 пров.Кінний, 3</t>
  </si>
  <si>
    <t>Капітальний ремонт будівлі, вул. Єгорова, 40</t>
  </si>
  <si>
    <t>Влаштування дитячих майданчиків</t>
  </si>
  <si>
    <t>Управління власності та приватизації комунального майна</t>
  </si>
  <si>
    <t>Придбання у власність територіальної громади приміщення по вул.Єгорова, 40, у тому числі:</t>
  </si>
  <si>
    <t>підвал 91,6 кв.м</t>
  </si>
  <si>
    <t>І поверх 37,1 кв.м</t>
  </si>
  <si>
    <t xml:space="preserve">ІІІ поверх 16,5 кв.м </t>
  </si>
  <si>
    <t>Управління земельних відносин та охорони навколишнього природного середовища</t>
  </si>
  <si>
    <t>Управління містобудування та архітектури</t>
  </si>
  <si>
    <t>Соціальний захист та соціальне забезпечення</t>
  </si>
  <si>
    <t>рішення 26.06.2012 №1806</t>
  </si>
  <si>
    <t>КП "Управління будинками Кіровоградської міської ради"</t>
  </si>
  <si>
    <t>враховані при прийнятті програми</t>
  </si>
  <si>
    <t xml:space="preserve">Капітальний ремонт ДНЗ (ясла-садок) № 69 «Кристалик» комбінованого типу селище Гірниче, 10-лінія, б. 1 </t>
  </si>
  <si>
    <t xml:space="preserve">Капітальний ремонт ДНЗ (ясла-садок) № 73 «Червона зірочка» пр. Кінний, 3 </t>
  </si>
  <si>
    <t>Капітальний ремонт ДНЗ (ясла-садок) № 60 «Ягідка» комбінованого типу, вул. Башкирська, 53</t>
  </si>
  <si>
    <t>Капітальний ремонт ЗОШ  № 1, вул.Таврійська, 29/32</t>
  </si>
  <si>
    <t>Капітальний ремонт будівлі КЗ "НВО - "Спеціальна Загальносовітня школа І та ІІ ступенів № 1 - дошкільний навчальний заклад ", вул.Волкова, 26а</t>
  </si>
  <si>
    <t>Додаток 2</t>
  </si>
  <si>
    <t>до рішення Кіровоградської міської  ради</t>
  </si>
  <si>
    <t>Будівництво житлових будинків за Програмою забезпечення молоді житлом до 2012 року</t>
  </si>
  <si>
    <t>Будівництво госпфекальної каналізації від будівель по вулиці Лесі Українки, Дарвіна, Кільцевій (проектні роботи)</t>
  </si>
  <si>
    <t>Капітальний ремонт ДНЗ (ясла-садок) № 17 комбінованого типу "Орлятко", вул. Жовтневої революції, 18-а</t>
  </si>
  <si>
    <t>Бібліотеки</t>
  </si>
  <si>
    <t>Фізична культура і спорт</t>
  </si>
  <si>
    <t>Утримання та навчально-тренувальна робота дитячо-юнацьких спортивних шкіл</t>
  </si>
  <si>
    <t>Капітальний ремонт ДНЗ (ясла-садок) № 42 «Ювілейний» комбінованого типу, вул. Тельмана, 77</t>
  </si>
  <si>
    <t>Капітальний ремонт ЗОШ І-ІІІ ступенів № 4 ,                               вул. Калініна, 38</t>
  </si>
  <si>
    <t>Капітальний ремонт ЗОШ І-ІІІ ступенів № 33,                            вул. Микитенка, 35/21</t>
  </si>
  <si>
    <t>Капітальний ремонт приміщень для відкриття хоспісного відділення на базі комунального закладу " Центральна міська лікарня ",  вул. Фортеця,21, м.Кіровоград</t>
  </si>
  <si>
    <t>Капітальний ремонт ДНЗ (ясла-садок) № 68 «Золота рибка»  компенсуючого типу,                                              вул. Маршала Конєва, 15-а</t>
  </si>
  <si>
    <t>Капітальний ремонт фасаду житлового будинку по                         вул. Дворцовій, 16/7</t>
  </si>
  <si>
    <t>Капітальний ремонт фасаду Будинку Вчителя,                          вул. Дворцова, 22-а</t>
  </si>
  <si>
    <t xml:space="preserve">                        О. Осауленко </t>
  </si>
  <si>
    <t xml:space="preserve">Терапевтичне відділення КЗ " Центральна міська лікарня", стаціонар "1, вул. Фортеця, 21  </t>
  </si>
  <si>
    <t>Капітальний ремонт покрівлі центрального корпусу дитячої міської поліклініки № 1, вул. Шевченка, 36</t>
  </si>
  <si>
    <t>Амбулаторія дитячої міської  поліклініки №1,                            вул. Колгоспна,71/24</t>
  </si>
  <si>
    <t>Будівництво магістрального водопроводу по                              вул. Лелеківській</t>
  </si>
  <si>
    <t>просп. Перемоги, 14</t>
  </si>
  <si>
    <t>просп. Перемоги, 12, корп.3</t>
  </si>
  <si>
    <t>вул. Волкова,28, корп. 3</t>
  </si>
  <si>
    <t>вул. Волкова,16, корп. 3</t>
  </si>
  <si>
    <t>вул.Полтавська, 28,корп. 1</t>
  </si>
  <si>
    <t>Капітальний ремонт  КЗ «Навчально-виховне об»єднання  -«Спеціалізований загальноосвітній навчальний заклад І ступеня «Гармонія» – гімназія імені Тараса Шевченка – центр позашкільного виховання «Контакт» , вул. Чорновола, 15</t>
  </si>
  <si>
    <t>Закупівля обладнання для лікувально-профілактичних закладів міста</t>
  </si>
  <si>
    <r>
      <t xml:space="preserve">Капітальний ремонт НВК </t>
    </r>
    <r>
      <rPr>
        <b/>
        <sz val="11"/>
        <rFont val="Times New Roman"/>
        <family val="1"/>
      </rPr>
      <t>“Кіровоградський колегіум-</t>
    </r>
    <r>
      <rPr>
        <sz val="11"/>
        <rFont val="Times New Roman"/>
        <family val="1"/>
      </rPr>
      <t xml:space="preserve">спеціалізований навчальний заклад -центр естетичного виховання",  вул. Володарського,25                                                                   </t>
    </r>
  </si>
  <si>
    <t>Капітальний ремонт ЗОШ І-ІІІ ступенів № 4 ,  вул. Калініна, 38</t>
  </si>
  <si>
    <t>Капітальний ремонт ЗОШ І-ІІІ ступенів № 7 ім. О.Пушкіна , вул. Г.Шумілова, 30</t>
  </si>
  <si>
    <t>Капітальний ремонт КЗ “Навчально-виховне об’єднання природничо-економіко-правовий ліцей – спеціалізована школа І-ІІІ ступенів № 8 – позашкільний центр”,  вул. Бєляєва, 1</t>
  </si>
  <si>
    <t>Капітальний ремонт гімназії № 9 , вул. Академіка Корольова, 27/21</t>
  </si>
  <si>
    <t>Капітальний ремонт ЗОШ І-ІІ ступенів № 12, вул. 50 років Радянській Армії, 9</t>
  </si>
  <si>
    <t>Капітальний ремонт ЗОШ І-ІІІ ступенів № 13, вул. Бєляєва, 72 (ІІ корп.)</t>
  </si>
  <si>
    <t>Капітальний ремонт КЗ  «Навчально-виховне об’єднання  «Загальноосвітній навчальний заклад  І-ІІІ ступенів № 15 – дитячий юнацький центр «Явір», вул. Казанська, 13</t>
  </si>
  <si>
    <t>Капітальний ремонт КЗ «Навчально-виховне об’єднання «Загальноосвітній навчальний заклад І-ІІІ ступенів № 16 – дитячий юнацький центр «Лідер», пров. Фортечний, 7</t>
  </si>
  <si>
    <r>
      <t xml:space="preserve">Капітальний ремонт КЗ«Навчально-виховне об’єднання «Загальноосвітня школа навчальний заклад І-ІІІ ступенів № </t>
    </r>
    <r>
      <rPr>
        <b/>
        <sz val="11"/>
        <rFont val="Times New Roman"/>
        <family val="1"/>
      </rPr>
      <t>17</t>
    </r>
    <r>
      <rPr>
        <sz val="11"/>
        <rFont val="Times New Roman"/>
        <family val="1"/>
      </rPr>
      <t xml:space="preserve"> –центр естетичного виховання «Калинка» , вул. Комарова, 54</t>
    </r>
  </si>
  <si>
    <t xml:space="preserve">Капітальний ремонт КЗ «Навчально-виховне об’єднання «Загальноосвітня школа  І-ІІІ ступенів № 18 – дошкільний навчальний заклад – центр дитячої та юнацької творчості «Надія» , вул. Конєва, 9а </t>
  </si>
  <si>
    <t>Капітальний ремонт КЗ «Навчально-виховне об’єднання «Загальноосвітня школа  І-ІІ ступенів – ліцей № 19 –  позашкільний центр ", вул. Волкова, 24</t>
  </si>
  <si>
    <t>Капітальний ремонт КЗ «Навчально-виховний комплекс «Спеціалізований загальноосвітній навчальний заклад І-ІІІ ступенів № 26 – дошкільний навчальний заклад – дитячий юнацький центр «Зорецвіт»,   просп. Комуністичний, 21</t>
  </si>
  <si>
    <t xml:space="preserve"> Капітальний ремонт ЗОШ І-ІІІ ступенів №29, вул. Червонозорівська,25</t>
  </si>
  <si>
    <t>Капітальний ремонт ЗОШ І-ІІІ ступенів №30, вул. Свердлова, 30</t>
  </si>
  <si>
    <t>Капітальний ремонт КЗ «Навчально-виховне об’єднання - «Загальноосвітня школа І-ІІІ ступенів № 31 з гімназійними класами, центр дитячої та  юнацької творчості  «Сузір’я», вул. Попова, 11а</t>
  </si>
  <si>
    <t>Капітальний ремонт ЗОШ І-ІІІ ступенів № 33 вул. Микитенка, 35/21</t>
  </si>
  <si>
    <t>Капітальний ремонт СЗОШ №2, вул. Колгоспна, 73</t>
  </si>
  <si>
    <t>Капітальний ремонт НВО “Спеціальна загальноосвітня школа –дитячий садок для дітей з вадами слуху”,  вул. Куроп’ятникова, 19</t>
  </si>
  <si>
    <t>Капітальний ремонт ЗОШ І ст. “Мрія” ,вул. Бєляєва, 23</t>
  </si>
  <si>
    <t xml:space="preserve"> </t>
  </si>
  <si>
    <t xml:space="preserve">  </t>
  </si>
  <si>
    <t>вул.Космонавта Попова,7,к.1,п.1</t>
  </si>
  <si>
    <t>вул.Космонавта Попова,7,к.1,п.2</t>
  </si>
  <si>
    <t>пров. Ушинського</t>
  </si>
  <si>
    <t>Капітальний ремонт покрівель житлових будинків, у тому числі виготовлення проектно-кошторисної документації:</t>
  </si>
  <si>
    <t>Капітальний ремонт ліфтів:</t>
  </si>
  <si>
    <t>вул. Калініна, 39, п. 1</t>
  </si>
  <si>
    <t>вул. Маршала Конєва, 5, корп.1, п. 1</t>
  </si>
  <si>
    <t>вул. Маршала Конєва, 5, корп. 1,п. 2</t>
  </si>
  <si>
    <t>вул. Генерала Жадова, 30, п. 7</t>
  </si>
  <si>
    <t>вул. Полтавська, 28, корп.1</t>
  </si>
  <si>
    <t>вул.Єгорова,8</t>
  </si>
  <si>
    <t>вул. Добровольського, 7</t>
  </si>
  <si>
    <t>вул. Добровольського, 9</t>
  </si>
  <si>
    <t>вул. Добровольського, 20</t>
  </si>
  <si>
    <t>вул. Добровольського, 26</t>
  </si>
  <si>
    <t>вул. Короленка, 34</t>
  </si>
  <si>
    <t>вул. Короленка, 38</t>
  </si>
  <si>
    <t>вул. Київська</t>
  </si>
  <si>
    <t>вул. Десантників</t>
  </si>
  <si>
    <t>вул. Дзержинського</t>
  </si>
  <si>
    <t>Влаштування дорожних знаків</t>
  </si>
  <si>
    <t>Капітальний ремонт доріг, у тому числі виготовлення проектно - кошторисної документації</t>
  </si>
  <si>
    <t>Капітальний ремонт ДНЗ (ясла-садок) № 2 «Ятранчик», вул. Шевченка, 41-а</t>
  </si>
  <si>
    <t>Внески  органів місцевого самоврядування у  статутні фонди органів місцевого самоврядування                                  КП "Агентство розвитку  міста Кіровоградської міської ради"</t>
  </si>
  <si>
    <t>Капітальний ремонт зовнішнього освітлення ДНЗ (ясла-садок)  № 70 " Оленка", вул. Яновського, 62-а</t>
  </si>
  <si>
    <t>Капітальний ремонт  ЗОШ І-ІІІ ступенів № 7                            ім. О.Пушкіна, вул. Генерала Шумілова, 30</t>
  </si>
  <si>
    <r>
      <t xml:space="preserve">Капітальний ремонт КЗ "НВК "Загальноосвітня школа             І-ІІІ ступенів № 24-центр дитячої та юнацької творчості "Оберіг" </t>
    </r>
    <r>
      <rPr>
        <sz val="11"/>
        <rFont val="Times New Roman"/>
        <family val="1"/>
      </rPr>
      <t>( початкові класи ),                                                вул. Тимірязєва, 85</t>
    </r>
    <r>
      <rPr>
        <sz val="11"/>
        <rFont val="Times New Roman"/>
        <family val="1"/>
      </rPr>
      <t xml:space="preserve"> </t>
    </r>
  </si>
  <si>
    <t>Капітальний ремонт зовнішнього освітлення навчально-виховного комплексу "ЗОШ  І-ІІІ ступенів № 25, природничо-математичний ліцей”,                                                  вул. Леваневського, 2-б</t>
  </si>
  <si>
    <t>Капітальний ремонт будівлі головного лікувального корпусу стаціонару №2 КЗ "Центральна міська лікарня м.Кіровограда", вул. Дворцова, 45/35</t>
  </si>
  <si>
    <t>Капітальний ремонт покрівлі будівлі поліклінічного відділення № 2 КЗ "Поліклінічне об'єднання                          м. Кіровограда", вул. Валентини Терешкової, 136</t>
  </si>
  <si>
    <t xml:space="preserve">Капітальний ремонт системи опалення територіального центру соціального обслуговування (надання соціальних послуг) Ленінського району,                                           вул. Кропивницького, 106 </t>
  </si>
  <si>
    <t>Капітальний ремонт КЗ "НВО "Загальноосвітній навчальний заклад І-ІІІ ступенів  №1 -дитячий юнацький центр "Перлинка", вул. Таврійська, 29/32</t>
  </si>
  <si>
    <t>Капітальний ремонт приміщень будівлі по                        вул. Великій Перспективній, 41 для розміщення Центру надання адміністративних послуг</t>
  </si>
  <si>
    <t>Капітальний ремонт мереж зовнішнього освітлення вулиць міста, у тому числі виготовлення проектно-кошторисної документації та експертиза</t>
  </si>
  <si>
    <r>
      <t>Капітальний ремонт</t>
    </r>
    <r>
      <rPr>
        <b/>
        <sz val="11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>мереж зовнішнього освітлення</t>
    </r>
  </si>
  <si>
    <t>вул. Тимірязєва</t>
  </si>
  <si>
    <t>Капітальний ремонт  Кіровоградської дитячої школи мистецтв, смт. Нове, вул. Металургів, 18</t>
  </si>
  <si>
    <r>
      <t>Влаштування нових світлофорних об</t>
    </r>
    <r>
      <rPr>
        <sz val="11"/>
        <rFont val="Calibri"/>
        <family val="2"/>
      </rPr>
      <t>ʼ</t>
    </r>
    <r>
      <rPr>
        <sz val="11"/>
        <rFont val="Times New Roman"/>
        <family val="1"/>
      </rPr>
      <t>єктів, у тому числі виготовлення проектно- кошторисної документації</t>
    </r>
  </si>
  <si>
    <r>
      <t>Виготовлення світлофорного  об</t>
    </r>
    <r>
      <rPr>
        <sz val="11"/>
        <rFont val="Calibri"/>
        <family val="2"/>
      </rPr>
      <t>ʼ</t>
    </r>
    <r>
      <rPr>
        <sz val="11"/>
        <rFont val="Times New Roman"/>
        <family val="1"/>
      </rPr>
      <t>єкту на перехресті вулиць Яновського та Глинки</t>
    </r>
  </si>
  <si>
    <t>площа Богдана Хмельницького</t>
  </si>
  <si>
    <r>
      <t>Управління охорони здоров</t>
    </r>
    <r>
      <rPr>
        <b/>
        <sz val="11"/>
        <rFont val="Calibri"/>
        <family val="2"/>
      </rPr>
      <t>ʼ</t>
    </r>
    <r>
      <rPr>
        <b/>
        <sz val="11"/>
        <rFont val="Times New Roman"/>
        <family val="1"/>
      </rPr>
      <t>я</t>
    </r>
  </si>
  <si>
    <r>
      <t>Відділ сім</t>
    </r>
    <r>
      <rPr>
        <b/>
        <sz val="11"/>
        <rFont val="Calibri"/>
        <family val="2"/>
      </rPr>
      <t>ʼ</t>
    </r>
    <r>
      <rPr>
        <b/>
        <sz val="11"/>
        <rFont val="Times New Roman"/>
        <family val="1"/>
      </rPr>
      <t>ї та молоді</t>
    </r>
  </si>
  <si>
    <t xml:space="preserve">Капітальний ремонт павільонів та огорожі                           ДНЗ (ясла-садок)   № 69 «Кристалик» комбінованого типу, селище Гірниче, вул. Лінія 10-а, буд. 1 </t>
  </si>
  <si>
    <t>Капітальний ремонт ЗОШ І-ІІІ ступенів № 10,                                      смт. Нове, вул. Металургів, 33-а</t>
  </si>
  <si>
    <t>Капітальний ремонт ЗОШ  І ступеня № 37, смт.Нове, вул. Металургів, 22-а</t>
  </si>
  <si>
    <t>Капітальний ремонт будівлі Кіровоградського міського літературно-меморіального музею І.К.Карпенка-Карого, вул. Тобілевича, 16</t>
  </si>
  <si>
    <t>Капітальний ремонт КЗ "НВО "ЗОШ І-ІІІ ступенів                    № 20 - дитячий юнацький центр дитячої та юнацької творчості "Сузір'я", просп. Перемоги, 16</t>
  </si>
  <si>
    <t>Капітальний ремонт ДНЗ (ясла-садок) № 4 "Теремок", вул. Гоголя, 123</t>
  </si>
  <si>
    <t>Капітальний ремонт зовнішнього освітлення ДНЗ               (ясла-садок)   № 65 "Лукомор'я",  вул. Курганна, 2-а</t>
  </si>
  <si>
    <t>Капітальний ремонт  ДНЗ  (ясла-садок) № 72 "Гномик", пров. Фортечний, 23-а</t>
  </si>
  <si>
    <t>Будівництво учбового корпусу та спортзалу                              ЗОШ І-ІІІ ступенів № 2, вул. Новгородська, 41</t>
  </si>
  <si>
    <t>Співфінансування з міського бюджету обласному бюджету на будівництво навчального корпусу                          ЗОШ № 15, вул. Казанська, 13</t>
  </si>
  <si>
    <t>Реконструкція системи теплопостачання пологового будинку №2 ім."Святої Анни" по вул. Щорса, 1 у м.Кіровограді</t>
  </si>
  <si>
    <t>Капітальний ремонт КЗ “Навчально-виховне об’єднання природничо-економіко-правовий ліцей – спеціалізована школа І-ІІІ ступенів № 8 – позашкільний центр”, вул. Бєляєва, 1</t>
  </si>
  <si>
    <t>Реконструкція проїжджої частини вул. Орджонікідзе - вул. Колгоспна між вулицями Київською та Братиславською (проектні роботи)</t>
  </si>
  <si>
    <t>Капітальний ремонт ДНЗ (ясла-садок) № 24 «Вогник»  ім. В.О. Сухомлинського,  комбінованого типу,  пров. Училищний, 3-а</t>
  </si>
  <si>
    <t>Капітальний ремонт зовнішнього освітлення                          КЗ «Навчально-виховне об’єднання - «Загальноосвітня школа І-ІІІ ступенів № 31 з гімназійними класами, центр дитячої та  юнацької творчості  «Сузір’я»,  вул. Космонавта Попова, 11-а</t>
  </si>
  <si>
    <t>Капітальний ремонт дороги по пров. Ленінському, у тому числі виготовлення проектно-кошторисної документації</t>
  </si>
  <si>
    <t>Капітальний ремонт внутрішньодворової дороги по вул. Героїв Сталінграда, 2</t>
  </si>
  <si>
    <t xml:space="preserve">Капітальний ремонт будівель  з облаштуванням пандусів :  </t>
  </si>
  <si>
    <t>Інфекційне відділення КЗ "Кіровоградська міська лікарня швидкої медичної допомоги", вул. Короленка, 56</t>
  </si>
  <si>
    <t>Капітальний ремонт огорожі парку "Ковалівський"</t>
  </si>
  <si>
    <t>Капітальний ремонт КЗ "НВО "Загальноосвітня школа-інтернат І-ІІІ ступенів з утриманням дітей-сиріт та класами для дітей зі зниженим зором - центр позашкільного виховання", вул. Короленка, 46</t>
  </si>
  <si>
    <t>Капітальний ремонт приміщень для розміщення ветеранів ВВв,   КЗ "Кіровоградська міська лікарня швидкої медичної допомоги", вул. Короленка, 56</t>
  </si>
  <si>
    <t>Погашення кредиторської заборгованості</t>
  </si>
  <si>
    <t>Реконструкція фасадів будівель та благоустрій по                     вул. Дворцовій</t>
  </si>
  <si>
    <t>Реконструкція господарчого блоку пологового будинку по вул. Олени Журливої, 1 під житловий будинок</t>
  </si>
  <si>
    <t xml:space="preserve">Капітальний ремонт зовнішнього освітлення ДНЗ ( ясла- садок)   № 69 «Кристалик» комбінованого типу, селище Гірниче, 10-а лінія, буд. 1 </t>
  </si>
  <si>
    <t>Доповнення до додатка 2</t>
  </si>
  <si>
    <t>Управління освіти</t>
  </si>
  <si>
    <t>Компю"ютерізація закладів освіти</t>
  </si>
  <si>
    <t>Реалізація програми "Шкільна парта "</t>
  </si>
  <si>
    <t>Придбання технологічного обладнання їдалень та пралень</t>
  </si>
  <si>
    <t>Капітальний ремонт закладів освіти</t>
  </si>
  <si>
    <t>Управління охорони здоров"я</t>
  </si>
  <si>
    <t>Відділ фізичної культури та спорту</t>
  </si>
  <si>
    <t>Придбання нестандартного спортивного обладнання для облаштування спортивних майданчиків</t>
  </si>
  <si>
    <t xml:space="preserve">Придбання  спортивного обладнання </t>
  </si>
  <si>
    <t>Відділ культури і туризму</t>
  </si>
  <si>
    <t>Капітальний ремонт закладів культури</t>
  </si>
  <si>
    <t>Комп"ютерізація закладів культури</t>
  </si>
  <si>
    <t>Придбання літератури для міської централізованої бібліотечної системи</t>
  </si>
  <si>
    <t>Разом:</t>
  </si>
  <si>
    <t>Управління економіки</t>
  </si>
  <si>
    <t>Капітальний ремонт будівлі ЗОШ І-ІІ ступенів № 12 в мкр. Завадівка, м. Кіровоград,                                           вул. 50 років Радянської Армії, 9</t>
  </si>
  <si>
    <t>Капітальний ремонт СЗОШ І-ІІІ ступенів № 14,                     вул. Жовтневої революції, 19</t>
  </si>
  <si>
    <t>Капітальний ремонт спеціалізованої ЗОШ І-ІІІ ступенів  № 32, вул. Курортна, 1</t>
  </si>
  <si>
    <t>Капітальний ремонт  житлового будинку,                                   просп. Правди 8, корп. 5</t>
  </si>
  <si>
    <t>Капітальний ремонт фасаду, вул. Медведєва, 11</t>
  </si>
  <si>
    <t>Капітальний ремонт приміщення, вул. Медведєва, 11</t>
  </si>
  <si>
    <t xml:space="preserve">  Начальник управління економіки                                                                                                                                                                  </t>
  </si>
  <si>
    <t>Поліклінічне відділення №2 КЗ "Поліклінічного об'єднання м. Кіровограда", вул. Валентини Терешкової, 136</t>
  </si>
  <si>
    <t>21    грудня   2012 року</t>
  </si>
  <si>
    <t>тис.грн.</t>
  </si>
  <si>
    <t>Будівництво 84 -  квартирного житлового будинку  за адресою: вул.Генерала Жадова, 22, корпус 1,                           102 мікрорайон, м.Кіровоград, позиція № 29 (друга черга будівництва)</t>
  </si>
  <si>
    <t>Реконструкція адмінбудівлі під 9  квартирний житловий будинок, вул. Короленка, 56 (проектні роботи)</t>
  </si>
  <si>
    <t>Реконструкція приміщень  по                                         вул. Повітрянофлотській, 67, корп. 1 під відомче житло</t>
  </si>
  <si>
    <t>Капітальний ремонт будівлі ДНЗ (ясла-садок) № 21 "Струмочок", вул. Декабристів, 14</t>
  </si>
  <si>
    <t>Капітальний ремонт будівлі  ДНЗ (ясла-садок) № 37                " Ластівка", вул. Преображенська, 101</t>
  </si>
  <si>
    <t>Загальноосвітні школи ( в т. ч. школа-дитячий садок, інтернат при школі), спеціалізовані школи, ліцеї, гімназії, колегіуми</t>
  </si>
  <si>
    <t>Капітальний ремонт  навчально-виховного комплексу «ЗОШ І-ІІІ ступенів № 25 природничо-математичний ліцей»,  вул. Леваневского, 2-б</t>
  </si>
  <si>
    <t xml:space="preserve"> Капітальний ремонт ЗОШ І-ІІІ ступенів № 29,                              вул. Червонозорівська, 25</t>
  </si>
  <si>
    <t>Капітальний ремонт КЗ «Навчально-виховне об’єднання - «Загальноосвітня школа І-ІІІ ступенів                          № 31 з гімназійними класами, центр дитячої та  юнацької творчості  «Сузір’я», вул. Космонавта Попова, 11-а</t>
  </si>
  <si>
    <t>Капітальний ремонт КЗ "НВК "Загальноосвітня школа              І-ІІ ступенів № 34  -економічно-правовий ліцей                       "Сучасник"- дитячо-юнацький центр",                                                        просп. Комуністичний, 11</t>
  </si>
  <si>
    <t>Капітальний ремонт  спеціалізованої загальноосвітньої школи І-ІІІ ступенів № 6,                                                                                                                                                                                                                                                                                                                вул. Тимірязєва, 24</t>
  </si>
  <si>
    <t xml:space="preserve">Капітальний ремонт будівлі дитячого інфекційного відділення  КЗ " Центральна міська лікарня                         м. Кіровограда",  стаціонар №1, вул. Фортеця, 21  </t>
  </si>
  <si>
    <t>Капітальний ремонт теплових мереж корпусів стаціонару №1 КЗ "Центральна міська лікарня                         м. Кіровограда",  вул. Фортеця, 21</t>
  </si>
  <si>
    <t>Капітальний ремонт пральні  КЗ "Кіровоградська міська лікарня швидкої медичної допомоги",                               вул. Короленка, 56</t>
  </si>
  <si>
    <t>Капітальний ремонт  будівлі  пологового будинку                  № 1, вул. Олени Журливої, 1</t>
  </si>
  <si>
    <t>Капітальний ремонт  пологового будинку                             №1, вул. Олени Журливої, 1</t>
  </si>
  <si>
    <t xml:space="preserve">Капітальний ремонт будівель  з облаштуванням пандусів:  </t>
  </si>
  <si>
    <t>Приймальне відділення пологового будинку № 1,                        вул. Олени  Журливої, 1</t>
  </si>
  <si>
    <t xml:space="preserve">Жіноча консультація № 1 пологового будинку № 1,                 вул. Генерала Жадова, 23, корп. 2  </t>
  </si>
  <si>
    <t>Амбулаторія дитячої міської  поліклініки № 1,                              вул. Генерала Жадова, 21, корп.2</t>
  </si>
  <si>
    <t>Капітальний ремонт  приміщення міської стоматологічної поліклініки № 2,                               просп. Університетський, 29</t>
  </si>
  <si>
    <t>Капітальний ремонт приміщення дитячої стоматологічної поліклініки,                                                               вул. Жовтневої революції, 31</t>
  </si>
  <si>
    <t>Капітальний ремонт приміщення дитячо-юнацького клубу "Моноліт", проїзд Тінистий, 5</t>
  </si>
  <si>
    <t>Капітальний ремонт  бібліотеки № 5                                            вул. Водоп’янова, 60</t>
  </si>
  <si>
    <t>Капітальний ремонт будівлі дитячої музичної школи                      № 1 ім. Г.Г.Нейгауза, вул. Дзержинського, 65</t>
  </si>
  <si>
    <t>Капітальний ремонт житлового будинку                                       вул. Пожарського, 7</t>
  </si>
  <si>
    <t>Монтаж лічильників обліку електроенергії,                              вул. Київська, 35</t>
  </si>
  <si>
    <t>Капітальний ремонт будівлі ДЮСШ № 3,                                  вул. Дзержинського, 31</t>
  </si>
  <si>
    <t>Капітальний ремонт нежитлового приміщення будівлі, просп. Комуністичний, 1-б</t>
  </si>
  <si>
    <t>Капітальний ремонт будівлі для розміщення Центру надання адміністративних послуг (ІІ черга) за адресою: м.Кіровоград, вул. Велика Перспективна, 41</t>
  </si>
  <si>
    <t>Капітальний ремонт вбудованого нежитлового приміщення по вул. Дворцовій, 16/7 (магазин "Школярик")</t>
  </si>
  <si>
    <t>Погашення кредиторської заборгованості:</t>
  </si>
  <si>
    <t>вул. Гагаріна, 9, п. 2</t>
  </si>
  <si>
    <t>вул. Гагаріна, 9, п. 3</t>
  </si>
  <si>
    <t>вул .Калініна, 39, п. 2</t>
  </si>
  <si>
    <t>просп. Перемоги,14, п. 2</t>
  </si>
  <si>
    <t>Капітальний ремонт  житлових будинків, в т.ч. балконів, карнизів, цоколів, козирків над входами, відмосток  та влаштування  пандусів  біля житлових будинків, у тому числі виготовлення проектно-кошторисної документації:</t>
  </si>
  <si>
    <t xml:space="preserve">Реконструкція внутрішньобудинкових електричних мереж (організація індивідуального обліку електроенергії у житлових будинках)    </t>
  </si>
  <si>
    <r>
      <t>Реконструкція та модернізація системи зовнішнього освітлення вулиці Велика Перспективна міста Кіровограда</t>
    </r>
    <r>
      <rPr>
        <b/>
        <i/>
        <sz val="11"/>
        <color indexed="8"/>
        <rFont val="Times New Roman"/>
        <family val="1"/>
      </rPr>
      <t xml:space="preserve">                                              </t>
    </r>
  </si>
  <si>
    <t>Видатки на проведення робіт,  пов'язаних з будівництвом, реконструкцією, ремонтом і утриманням автомобільних доріг</t>
  </si>
  <si>
    <t>вул. Арсенія Тарковського від вул. Шевченка до                          вул. Пролетарської</t>
  </si>
  <si>
    <t>Капітальний ремонт дороги по вул. Ціолковського, у тому числі виготовлення проектно-кошторисної документації</t>
  </si>
  <si>
    <t>Капітальний ремонт вул. Арсенія Тарковського від                   вул. Шевченка до вул. Пролетарської</t>
  </si>
  <si>
    <t>вул. Велика Перспективна - Преображенська</t>
  </si>
  <si>
    <t>вул. Ушакова - Куроп'ятникова</t>
  </si>
  <si>
    <t>вул. Комарова - 50 років Жовтня</t>
  </si>
  <si>
    <t>вул. Велика Пермська - пров. Фортечний</t>
  </si>
  <si>
    <t>вул. Фісановича - пров. Фортечний</t>
  </si>
  <si>
    <t>вул. Кірова - Велика Пермська</t>
  </si>
  <si>
    <t>вул. Велика Перспективна - Велика Пермська</t>
  </si>
  <si>
    <t>вул.  Велика Перспективна - Верхня Биковська</t>
  </si>
  <si>
    <t>вул. Шевченка - В'ячеслава Чорновола</t>
  </si>
  <si>
    <t>вул. Дворцова - В'ячеслава Чорновола</t>
  </si>
  <si>
    <t>вул. Дзержинського - В'ячеслава Чорновола</t>
  </si>
  <si>
    <t xml:space="preserve">КП "Кіровограджитлосервіс" (підприємство, що утворюється) </t>
  </si>
  <si>
    <t>ІІ поверх 340,0 кв.м</t>
  </si>
  <si>
    <t>КП "Кіровоград Земпроект Кіровоградської міської ради"</t>
  </si>
  <si>
    <t>Субвенція з міського бюджету обласному бюджету на дольову участь у матеріальному оснащенні Кіровоградського академічного обласного українського музично- драматичного театру                                            ім. М.Л. Кропивницького</t>
  </si>
  <si>
    <t>№ 2178</t>
  </si>
  <si>
    <t>Капітальний ремонт пральні з заміною парового котла КЗ "Центральна міська лікарня                                                                           м. Кіровограда", стаціонар №1, вул. Фортеця, 21</t>
  </si>
  <si>
    <t>Будівництво житлових будинків по вул. Генерала Жадова (поз. 36) за Програмою будівництва доступного житла у м.  Кіровограді на                                                         2011-2017 роки</t>
  </si>
  <si>
    <t>КПЕМЗО "Міськсвітло"</t>
  </si>
  <si>
    <t>Реконструкція адміністративного корпусу                           КЗ "Кіровоградська міська  лікарня швидкої медичної допомоги", вул. Короленка, 56 під житловий будинок (проектні роботи)</t>
  </si>
  <si>
    <t>Капітальний ремонт зовнішнього освітлення                         ДНЗ (ясла-садок) № 35 "Світлячок",                                                                  вул. Повітрянофлотська, 101</t>
  </si>
  <si>
    <t xml:space="preserve">Капітальний ремонт зовнішнього освітлення                        КЗ «Навчально-виховне об’єднання «Загальноосвітня школа  І-ІІІ ступенів № 18 – дошкільний навчальний заклад – центр дитячої та юнацької творчості «Надія», вул. Маршала Конєва, 9-а </t>
  </si>
  <si>
    <t>Капітальний ремонт  неврологічного відділення                  КЗ «Центральна міська лікарня м. Кіровограда»,                       вул. Велика Перспективна, 28</t>
  </si>
  <si>
    <t>Капітальний ремонт приміщень для розміщення ветеранів ВВв,   КЗ "Центральна міська лікарня                                 м. Кіровограда", вул. Фортеця, 21</t>
  </si>
  <si>
    <t xml:space="preserve">вул. Волкова </t>
  </si>
  <si>
    <t>Поточний ремонт дороги, у тому числі виготовлення проектно-кошторисної документації по вул. Шевченка</t>
  </si>
  <si>
    <t>вул. Глинки - 50 років Жовтня</t>
  </si>
  <si>
    <t>вул. Андріївська - просп. Правди</t>
  </si>
  <si>
    <t>вул. Жовтневої революції - просп. Правди</t>
  </si>
  <si>
    <t>вул. Велика Перспективна – пров. Васильківський</t>
  </si>
  <si>
    <r>
      <t>Капітальний ремонт  КЗ «Навчально-виховне об</t>
    </r>
    <r>
      <rPr>
        <sz val="11"/>
        <rFont val="Arial"/>
        <family val="2"/>
      </rPr>
      <t>’</t>
    </r>
    <r>
      <rPr>
        <sz val="11"/>
        <rFont val="Times New Roman"/>
        <family val="1"/>
      </rPr>
      <t>єднання  -«Спеціалізований загальноосвітній навчальний заклад    І ступеня «Гармонія» – гімназія імені Тараса Шевченка – центр позашкільного виховання «Контакт», вул. В</t>
    </r>
    <r>
      <rPr>
        <sz val="11"/>
        <rFont val="Arial"/>
        <family val="2"/>
      </rPr>
      <t>’</t>
    </r>
    <r>
      <rPr>
        <sz val="11"/>
        <rFont val="Times New Roman"/>
        <family val="1"/>
      </rPr>
      <t>ячеслава Чорновола, 15</t>
    </r>
  </si>
  <si>
    <r>
      <t>Капітальний ремонт будівлі № 2 Кіровоградського міського центру  соціальних служб  для сім</t>
    </r>
    <r>
      <rPr>
        <sz val="11"/>
        <rFont val="Arial"/>
        <family val="2"/>
      </rPr>
      <t>’</t>
    </r>
    <r>
      <rPr>
        <sz val="11"/>
        <rFont val="Times New Roman"/>
        <family val="1"/>
      </rPr>
      <t>ї, дітей та молоді, проїзд  Тінистий, 5</t>
    </r>
  </si>
  <si>
    <t>вул. Короленка, 40</t>
  </si>
  <si>
    <t>вул. Короленка, 42</t>
  </si>
  <si>
    <t>Капітальний ремонт будівлі музею Арсенія Тарковського, вул.Арсенія Тарковського, 23</t>
  </si>
  <si>
    <t>Підсилення конструкцій підпірної стіни по                                вул. Колгоспній у м. Кіровограді</t>
  </si>
  <si>
    <t>вул.В"ячеслава Черновола, 5/3</t>
  </si>
  <si>
    <t>вул.Белінського, 2-б</t>
  </si>
  <si>
    <t>просп.Комуністичний,1-а</t>
  </si>
  <si>
    <t>вул.Маршала Конєва, 23, корп.4</t>
  </si>
  <si>
    <t>вул. Генерала Жадова, 23, корп.2</t>
  </si>
  <si>
    <t>вул.Космонавта Попова,18, корп.1</t>
  </si>
  <si>
    <t>вул.Пацаєва,12, корп.1</t>
  </si>
  <si>
    <t>вул. Космонавта  Попова, 15/18</t>
  </si>
  <si>
    <t>с.Гірниче, вул. Лінія 6-а, буд.25</t>
  </si>
  <si>
    <t>вул Жовтневої революції, 70</t>
  </si>
  <si>
    <t>вул. Межовий Бульвар</t>
  </si>
  <si>
    <t>с.Гірниче, вул. Лінія 5-а та вул. Лінія 9-а</t>
  </si>
  <si>
    <t>Капітальний ремонт внутрішньобудинкових інженерних мереж</t>
  </si>
  <si>
    <t>вул. Глинки</t>
  </si>
  <si>
    <t>вул. Таврійська</t>
  </si>
  <si>
    <t>просп. Комуністичний, 6/5</t>
  </si>
  <si>
    <t>Будівництво котельні  ДНЗ № 73, пров.Кінний, 3</t>
  </si>
  <si>
    <t>2, 500</t>
  </si>
  <si>
    <t>вул. Паризької комуни (+щит)</t>
  </si>
  <si>
    <t xml:space="preserve">Будівництво теплових мереж від котельні ЗОШ № 13 до будівлі ЗОШ І ступеня " Мрія ",  вул. Бєляєва, 23  </t>
  </si>
  <si>
    <t>817,555</t>
  </si>
  <si>
    <t>47,757</t>
  </si>
  <si>
    <t>65,200</t>
  </si>
  <si>
    <t>20,849</t>
  </si>
  <si>
    <t>404,024</t>
  </si>
  <si>
    <t>117,429</t>
  </si>
  <si>
    <t>117,334</t>
  </si>
  <si>
    <t>23,732</t>
  </si>
  <si>
    <t>25,699</t>
  </si>
  <si>
    <t>18,443</t>
  </si>
  <si>
    <t>30,898</t>
  </si>
  <si>
    <t>25,122</t>
  </si>
  <si>
    <t>18,674</t>
  </si>
  <si>
    <t>26,693</t>
  </si>
  <si>
    <t>145,994</t>
  </si>
  <si>
    <t>Капітальний ремонт будівлі, вул. Дворцова, 9</t>
  </si>
  <si>
    <t>Капітальний ремонт ДНЗ (ясла-садок) компенсуючого типу для дітей з вадами опорно-рухового апарату «Оленка» № 22, вул. Комарова, 60</t>
  </si>
  <si>
    <t>Капітальний ремонт ДНЗ (ясла-садок) № 61 «Гніздечко», вул. Пацаєва, 3-а</t>
  </si>
  <si>
    <t>280,000</t>
  </si>
  <si>
    <t>Збереження, розвиток, реконструкція та реставрація пам'яток історії та культури</t>
  </si>
  <si>
    <t>Дошкільні заклади освіти</t>
  </si>
  <si>
    <t>Спеціальні загальноосвітні школи-інтернати, школи та інші заклади освіти для дітей з вадами</t>
  </si>
  <si>
    <t>Лікарні</t>
  </si>
  <si>
    <t>Пологові будинки</t>
  </si>
  <si>
    <t>Поліклініки і амбулаторії (крім спеціалізованих поліклінік та загальних і спеціалізованих стоматологічних поліклінік)</t>
  </si>
  <si>
    <t>Культура і мистецтво</t>
  </si>
  <si>
    <t>Школи естетичного виховання дітей</t>
  </si>
  <si>
    <t>Капітальний ремонт житлового фонду місцевих органів влади</t>
  </si>
  <si>
    <t>Благоустрій міст</t>
  </si>
  <si>
    <t>Видатки на проведення робіт, пов'язаних з будівництвом, реконструкцією, ремонтом і утриманням автомобільних доріг</t>
  </si>
  <si>
    <t>Інші видатки</t>
  </si>
  <si>
    <t>Утримання закладів, що надають соціальні послуги дітям, які опинились в складних життєвих обставинах</t>
  </si>
  <si>
    <t>Центр соціальної реабілітації дітей-інвалідів</t>
  </si>
  <si>
    <t>Музеї і виставки</t>
  </si>
  <si>
    <t>Капітальний ремонт гімназії нових технологій навчання, вул. Бєляєва, 1</t>
  </si>
  <si>
    <t>Загальні і спеціалізовані стоматологічні поліклініки</t>
  </si>
  <si>
    <t>до Програми інвестиційної діяльності м.Кіровограда на 2012 рік</t>
  </si>
  <si>
    <t>Капітальний ремонт ДНЗ (ясла-садок) № 52 «Казковий», вул. Комарова, 11</t>
  </si>
  <si>
    <t>ОБ</t>
  </si>
  <si>
    <t>Начальник управління економіки                                                                                               О.Осауленко</t>
  </si>
  <si>
    <t>Капітальний ремонт зовнішнього освітлення ЗОШ І-ІІІ ступенів № 35, вул. Космонавта Попова, 28/20</t>
  </si>
  <si>
    <t xml:space="preserve">Неврологічне відділення КЗ " Центральна міська лікарня", стаціонар "1, вул. Фортеця, 21  </t>
  </si>
  <si>
    <t>Реконструкція внутрішньобудинкових електричних мереж (організація індивідуального обліку електроенергії у житлових будинках)</t>
  </si>
  <si>
    <t>вул.Космонавта Попова,7,к.1,п.3</t>
  </si>
  <si>
    <t>вул.Космонавта Попова,7,к.1,п.4</t>
  </si>
  <si>
    <t>вул.Космонавта Попова,7,к.1,п.5</t>
  </si>
  <si>
    <t>вул. Героїв Сталінграда, 8</t>
  </si>
  <si>
    <t>Всього</t>
  </si>
  <si>
    <t>Капітальний ремонт приміщення КЗ "Центр соціальної реабілітації (денного перебування) дітей-інвалідів " в будівлі,  вул. Бєляєва, 72</t>
  </si>
  <si>
    <t>Головне управління житлово-комунального господарства</t>
  </si>
  <si>
    <t xml:space="preserve"> вул.Героїв Сталінграда,7,п.1</t>
  </si>
  <si>
    <t>вул.Героїв Сталінграда,7,п.2</t>
  </si>
  <si>
    <t>вул.Героїв Сталінграда,12,к.4,п.5</t>
  </si>
  <si>
    <t>вул.Героїв Сталінграда,14,п.1</t>
  </si>
  <si>
    <t>вул.Героїв Сталінграда,14,п.2</t>
  </si>
  <si>
    <t>вул.Героїв Сталінграда,14,п.3</t>
  </si>
  <si>
    <t>вул. Героїв Сталінграда,14,п.5</t>
  </si>
  <si>
    <t>вул.Героїв Сталінграда,14,п.6</t>
  </si>
  <si>
    <t>вул.Героїв Сталінграда,22,к.2,п.1</t>
  </si>
  <si>
    <t>вул.Героїв Сталінграда,22,к.2,п.2</t>
  </si>
  <si>
    <t>вул.Героїв Сталінграда,22,к.2,п.3</t>
  </si>
  <si>
    <t>вул.Героїв Сталінграда,22,к.3,п.1</t>
  </si>
  <si>
    <t>вул.Героїв Сталінграда,22,к.3,п.2</t>
  </si>
  <si>
    <t>вул.Героїв Сталінграда,22,к.3,п.3</t>
  </si>
  <si>
    <t>вул.Героїв Сталінграда,12,к.4,п.6</t>
  </si>
  <si>
    <t>вул.Героїв Сталінграда,12,к.1,п.1</t>
  </si>
  <si>
    <t>вул.Жовтневої революції, 37/16</t>
  </si>
  <si>
    <t>вул.Героїв Сталінграда,12,к.1,п.2</t>
  </si>
  <si>
    <t>вул.Героїв Сталінграда,12,к.1,п.3</t>
  </si>
  <si>
    <t>вул.Героїв Сталінграда,12,к.1,п.4</t>
  </si>
  <si>
    <t>вул.Героїв Сталінграда,12,к.1,п.5</t>
  </si>
  <si>
    <t>вул.Героїв Сталінграда,12,к.1,п.6</t>
  </si>
  <si>
    <t>вул.Героїв Сталінграда,12,к.4,п.1</t>
  </si>
  <si>
    <t>вул.Героїв Сталінграда,12,к.4,п.2</t>
  </si>
  <si>
    <t>вул.50 років Жовтня,24-а,п.1</t>
  </si>
  <si>
    <t>вул.50 років Жовтня,24-а,п.2</t>
  </si>
  <si>
    <t>вул.50 років Жовтня,24-а,п.3</t>
  </si>
  <si>
    <t>вул.50 років Жовтня,24-а,п.4</t>
  </si>
  <si>
    <t>вул.Волкова,6,к.1,п.1</t>
  </si>
  <si>
    <t>вул.Волкова,6,к.2,п.1</t>
  </si>
  <si>
    <t>вул.Волкова,9,к.2,п.1</t>
  </si>
  <si>
    <t>вул.Волкова,9,к.2,п.2</t>
  </si>
  <si>
    <t>вул.Пацаєва,14,к.1,п.3</t>
  </si>
  <si>
    <t>вул.Пацаєва,14,к.1,п.5</t>
  </si>
  <si>
    <t>вул.50 років Жовтня,22-а, п.1</t>
  </si>
  <si>
    <t>вул.50 років Жовтня,22-а, п.2</t>
  </si>
  <si>
    <t>вул.50 років Жовтня,22-а, п.3</t>
  </si>
  <si>
    <t>вул.50 років Жовтня,22-а, п.4</t>
  </si>
  <si>
    <t>Капітальний ремонт житлового фонду місцевих органів ради</t>
  </si>
  <si>
    <t xml:space="preserve">Капітальний ремонт покрівель  житлових будинків, у тому числі виготовлення проектно- кошторисної документації </t>
  </si>
  <si>
    <t>вул.Дзержинського,19</t>
  </si>
  <si>
    <t>вул.Героїв Сталінграда,4</t>
  </si>
  <si>
    <t>вул.50 років Жовтня,9</t>
  </si>
  <si>
    <t>вул.Кременчуцька,7</t>
  </si>
  <si>
    <t>вул.Преображенська,107</t>
  </si>
  <si>
    <t>вул.Молодіжна,25</t>
  </si>
  <si>
    <t>вул.Пацаєва,2</t>
  </si>
  <si>
    <t>просп.Університетський,27</t>
  </si>
  <si>
    <t>вул.Тельмана,10</t>
  </si>
  <si>
    <t>вул.Комарова,48/149</t>
  </si>
  <si>
    <t>вул.Бєляєва,11</t>
  </si>
  <si>
    <t>вул.Радянська,4</t>
  </si>
  <si>
    <t>вул.Яновського,98</t>
  </si>
  <si>
    <t>вул. Преображенська,10</t>
  </si>
  <si>
    <t>вул.Полтавська, 32</t>
  </si>
  <si>
    <t>вул. Кірова, 2</t>
  </si>
  <si>
    <t>пров. Фортечний, 21-а</t>
  </si>
  <si>
    <t>вул Родникова, 76</t>
  </si>
  <si>
    <t>вул.Миру, 4</t>
  </si>
  <si>
    <t>вул. Бєляєва, 7 корп. 3, 4</t>
  </si>
  <si>
    <t>вул. Фрунзе, 18</t>
  </si>
  <si>
    <t>Капітальний ремонт ліфтів</t>
  </si>
  <si>
    <t xml:space="preserve"> вул.Калініна, 39, п. 3</t>
  </si>
  <si>
    <t xml:space="preserve"> вул.Калініна, 41, п. 1</t>
  </si>
  <si>
    <t xml:space="preserve"> вул.Калініна, 41, п. 2</t>
  </si>
  <si>
    <t xml:space="preserve"> вул.Калініна, 41, п. 3</t>
  </si>
  <si>
    <t xml:space="preserve"> вул.Калініна, 43, п. 1</t>
  </si>
  <si>
    <t xml:space="preserve"> вул.Калініна, 43, п. 2</t>
  </si>
  <si>
    <t xml:space="preserve"> вул.Калініна, 43, п. 3</t>
  </si>
  <si>
    <t xml:space="preserve"> вул.Преображенська,6,п.1</t>
  </si>
  <si>
    <t xml:space="preserve"> вул.Преображенська,6,п.2</t>
  </si>
  <si>
    <t xml:space="preserve"> вул.Преображенська,6,п.3</t>
  </si>
  <si>
    <t xml:space="preserve"> вул.Преображенська,6,п.4</t>
  </si>
  <si>
    <t xml:space="preserve"> вул.Преображенська,6,п.7</t>
  </si>
  <si>
    <t xml:space="preserve"> вул.Преображенська,6,п.8</t>
  </si>
  <si>
    <t>вул.Кірова,1, п.2</t>
  </si>
  <si>
    <t xml:space="preserve"> вул.Комарова,19,п.2</t>
  </si>
  <si>
    <t xml:space="preserve"> вул.Комарова,19,п.3</t>
  </si>
  <si>
    <t>вул.Родникова,79, п.1</t>
  </si>
  <si>
    <t>вул.Родникова,79, п.2</t>
  </si>
  <si>
    <t>вул.Родникова,79, п.3</t>
  </si>
  <si>
    <t>вул.Волкова,6,к.2,п.2</t>
  </si>
  <si>
    <t>вул.Волкова,6,к.3,п.1</t>
  </si>
  <si>
    <t>вул.Волкова,6,к.4,п.1</t>
  </si>
  <si>
    <t>вул.Волкова,6,к.5,п.1</t>
  </si>
  <si>
    <t>вул.Волкова,8,к.2,п.1</t>
  </si>
  <si>
    <t>вул.Волкова,8,к.2,п.2</t>
  </si>
  <si>
    <t>вул.Волкова,8,к.2,п.3</t>
  </si>
  <si>
    <t>вул.Волкова,8,к.3,п.1</t>
  </si>
  <si>
    <t>вул.50 років Жовтня, 22, п.1</t>
  </si>
  <si>
    <t>вул. Добровольського, 15</t>
  </si>
  <si>
    <t>вул. Добровольського, 14</t>
  </si>
  <si>
    <t>вул. Добровольського, 5</t>
  </si>
  <si>
    <t>вул. Добровольського, 6</t>
  </si>
  <si>
    <t>вул.Андріївська</t>
  </si>
  <si>
    <t>вул .Енергетиків</t>
  </si>
  <si>
    <t>вул.Козакова</t>
  </si>
  <si>
    <t>вул.Кременчуцька</t>
  </si>
  <si>
    <t xml:space="preserve">вул.Повітянофлотська     </t>
  </si>
  <si>
    <t>вул.Свердлова</t>
  </si>
  <si>
    <t>вул.Авіаційна, від вул.Варшавської до вул.Братиславської</t>
  </si>
  <si>
    <t>пров.Експериментальний - вул.Родимцева</t>
  </si>
  <si>
    <t>вул.Калузька</t>
  </si>
  <si>
    <t>вул.Комарова</t>
  </si>
  <si>
    <t xml:space="preserve">вул.Севастопольська        </t>
  </si>
  <si>
    <t>вул.Станіславська</t>
  </si>
  <si>
    <t>вул.Тульська</t>
  </si>
  <si>
    <t>вул. Садова</t>
  </si>
  <si>
    <t>вул. Соціалістична</t>
  </si>
  <si>
    <t>118-ий мікрорайон (внутрішньодворова)</t>
  </si>
  <si>
    <t>мікрорайон Бєляєва (прибудинкова територія)</t>
  </si>
  <si>
    <t>вул. Бєляєва (до вул.Родникової)</t>
  </si>
  <si>
    <t>вул. Кірова</t>
  </si>
  <si>
    <t>вул. Пальмиро Тольятті</t>
  </si>
  <si>
    <t>вул. Чернишевського</t>
  </si>
  <si>
    <t>вул. Квіткова</t>
  </si>
  <si>
    <t>Територіальні центри соціального обслуговування (надання соціальних послуг)</t>
  </si>
  <si>
    <t>Усунення аварійності житлових будинків, у тому числі виготовлення проектно-кошторисної документації</t>
  </si>
  <si>
    <t>Капітальний ремонт внутрішньодворових доріг</t>
  </si>
  <si>
    <t>КП "Кіровоград-Універсал"</t>
  </si>
  <si>
    <t>Капітальний ремонт доріг, у тому числі виготовлення проектно- кошторисної документації</t>
  </si>
  <si>
    <t>вул. Володарського</t>
  </si>
</sst>
</file>

<file path=xl/styles.xml><?xml version="1.0" encoding="utf-8"?>
<styleSheet xmlns="http://schemas.openxmlformats.org/spreadsheetml/2006/main">
  <numFmts count="2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"/>
    <numFmt numFmtId="174" formatCode="0.0"/>
    <numFmt numFmtId="175" formatCode="#,##0.000"/>
    <numFmt numFmtId="176" formatCode="[$-422]d\ mmmm\ yyyy&quot; 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%"/>
    <numFmt numFmtId="182" formatCode="#,##0.0000"/>
    <numFmt numFmtId="183" formatCode="#,##0.000\ &quot;грн.&quot;"/>
    <numFmt numFmtId="184" formatCode="0.0000"/>
  </numFmts>
  <fonts count="52">
    <font>
      <sz val="12"/>
      <name val="Times New Roman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b/>
      <i/>
      <sz val="11"/>
      <color indexed="8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i/>
      <sz val="12"/>
      <name val="Times New Roman"/>
      <family val="1"/>
    </font>
    <font>
      <b/>
      <sz val="14"/>
      <name val="Wingdings 2"/>
      <family val="1"/>
    </font>
    <font>
      <u val="single"/>
      <sz val="12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1"/>
      <name val="Wingdings 2"/>
      <family val="1"/>
    </font>
    <font>
      <sz val="10"/>
      <name val="Helv"/>
      <family val="0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0"/>
      <name val="Wingdings 2"/>
      <family val="1"/>
    </font>
    <font>
      <i/>
      <sz val="12"/>
      <color indexed="16"/>
      <name val="Times New Roman"/>
      <family val="1"/>
    </font>
    <font>
      <i/>
      <sz val="12"/>
      <color indexed="8"/>
      <name val="Arial"/>
      <family val="2"/>
    </font>
    <font>
      <sz val="8"/>
      <name val="Times New Roman"/>
      <family val="1"/>
    </font>
    <font>
      <sz val="12"/>
      <color indexed="10"/>
      <name val="Times New Roman"/>
      <family val="1"/>
    </font>
    <font>
      <i/>
      <sz val="10"/>
      <name val="Helv"/>
      <family val="0"/>
    </font>
    <font>
      <sz val="11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</fills>
  <borders count="7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5" borderId="0" applyNumberFormat="0" applyBorder="0" applyAlignment="0" applyProtection="0"/>
    <xf numFmtId="0" fontId="35" fillId="8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7" fillId="7" borderId="1" applyNumberFormat="0" applyAlignment="0" applyProtection="0"/>
    <xf numFmtId="0" fontId="38" fillId="20" borderId="2" applyNumberFormat="0" applyAlignment="0" applyProtection="0"/>
    <xf numFmtId="0" fontId="39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1" borderId="7" applyNumberFormat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7" fillId="3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4" borderId="0" applyNumberFormat="0" applyBorder="0" applyAlignment="0" applyProtection="0"/>
  </cellStyleXfs>
  <cellXfs count="896">
    <xf numFmtId="0" fontId="0" fillId="0" borderId="0" xfId="0" applyAlignment="1">
      <alignment/>
    </xf>
    <xf numFmtId="49" fontId="5" fillId="0" borderId="10" xfId="0" applyNumberFormat="1" applyFont="1" applyFill="1" applyBorder="1" applyAlignment="1">
      <alignment horizontal="left" vertical="center" wrapText="1"/>
    </xf>
    <xf numFmtId="175" fontId="0" fillId="0" borderId="10" xfId="0" applyNumberForma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8" fillId="0" borderId="0" xfId="0" applyFont="1" applyFill="1" applyAlignment="1">
      <alignment horizontal="center" vertical="center" wrapText="1"/>
    </xf>
    <xf numFmtId="175" fontId="0" fillId="0" borderId="0" xfId="0" applyNumberForma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 wrapText="1"/>
    </xf>
    <xf numFmtId="175" fontId="0" fillId="0" borderId="13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175" fontId="0" fillId="0" borderId="14" xfId="0" applyNumberFormat="1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9" fontId="0" fillId="0" borderId="10" xfId="0" applyNumberFormat="1" applyFont="1" applyFill="1" applyBorder="1" applyAlignment="1">
      <alignment vertical="center" wrapText="1"/>
    </xf>
    <xf numFmtId="175" fontId="0" fillId="0" borderId="15" xfId="0" applyNumberFormat="1" applyFont="1" applyFill="1" applyBorder="1" applyAlignment="1">
      <alignment vertical="center" wrapText="1"/>
    </xf>
    <xf numFmtId="175" fontId="7" fillId="0" borderId="10" xfId="0" applyNumberFormat="1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5" fontId="0" fillId="0" borderId="0" xfId="0" applyNumberFormat="1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175" fontId="1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175" fontId="0" fillId="0" borderId="0" xfId="0" applyNumberFormat="1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left" vertical="center" wrapText="1"/>
    </xf>
    <xf numFmtId="175" fontId="4" fillId="0" borderId="1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175" fontId="0" fillId="0" borderId="0" xfId="0" applyNumberForma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175" fontId="0" fillId="24" borderId="15" xfId="0" applyNumberFormat="1" applyFont="1" applyFill="1" applyBorder="1" applyAlignment="1">
      <alignment vertical="center" wrapText="1"/>
    </xf>
    <xf numFmtId="175" fontId="14" fillId="0" borderId="10" xfId="0" applyNumberFormat="1" applyFont="1" applyFill="1" applyBorder="1" applyAlignment="1">
      <alignment vertical="center" wrapText="1"/>
    </xf>
    <xf numFmtId="175" fontId="15" fillId="0" borderId="10" xfId="0" applyNumberFormat="1" applyFont="1" applyFill="1" applyBorder="1" applyAlignment="1">
      <alignment vertical="center" wrapText="1"/>
    </xf>
    <xf numFmtId="175" fontId="14" fillId="0" borderId="10" xfId="0" applyNumberFormat="1" applyFont="1" applyFill="1" applyBorder="1" applyAlignment="1">
      <alignment vertical="center" wrapText="1"/>
    </xf>
    <xf numFmtId="175" fontId="0" fillId="0" borderId="15" xfId="0" applyNumberFormat="1" applyFont="1" applyFill="1" applyBorder="1" applyAlignment="1">
      <alignment vertical="center" wrapText="1"/>
    </xf>
    <xf numFmtId="175" fontId="4" fillId="0" borderId="15" xfId="0" applyNumberFormat="1" applyFont="1" applyFill="1" applyBorder="1" applyAlignment="1">
      <alignment vertical="center" wrapText="1"/>
    </xf>
    <xf numFmtId="175" fontId="7" fillId="0" borderId="15" xfId="0" applyNumberFormat="1" applyFont="1" applyFill="1" applyBorder="1" applyAlignment="1">
      <alignment vertical="center" wrapText="1"/>
    </xf>
    <xf numFmtId="175" fontId="0" fillId="24" borderId="0" xfId="0" applyNumberFormat="1" applyFont="1" applyFill="1" applyBorder="1" applyAlignment="1">
      <alignment vertical="center" wrapText="1"/>
    </xf>
    <xf numFmtId="0" fontId="7" fillId="24" borderId="0" xfId="0" applyFont="1" applyFill="1" applyBorder="1" applyAlignment="1">
      <alignment vertical="center" wrapText="1"/>
    </xf>
    <xf numFmtId="0" fontId="0" fillId="24" borderId="0" xfId="0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vertical="center" wrapText="1"/>
    </xf>
    <xf numFmtId="175" fontId="0" fillId="0" borderId="15" xfId="0" applyNumberFormat="1" applyFont="1" applyFill="1" applyBorder="1" applyAlignment="1">
      <alignment vertical="center" wrapText="1"/>
    </xf>
    <xf numFmtId="175" fontId="0" fillId="24" borderId="10" xfId="0" applyNumberFormat="1" applyFont="1" applyFill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17" fillId="24" borderId="11" xfId="0" applyFont="1" applyFill="1" applyBorder="1" applyAlignment="1">
      <alignment horizontal="center" vertical="center" wrapText="1"/>
    </xf>
    <xf numFmtId="49" fontId="2" fillId="24" borderId="10" xfId="0" applyNumberFormat="1" applyFont="1" applyFill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0" xfId="0" applyFont="1" applyBorder="1" applyAlignment="1">
      <alignment wrapText="1"/>
    </xf>
    <xf numFmtId="175" fontId="4" fillId="0" borderId="10" xfId="0" applyNumberFormat="1" applyFont="1" applyFill="1" applyBorder="1" applyAlignment="1">
      <alignment vertical="center" wrapText="1"/>
    </xf>
    <xf numFmtId="175" fontId="4" fillId="24" borderId="15" xfId="0" applyNumberFormat="1" applyFont="1" applyFill="1" applyBorder="1" applyAlignment="1">
      <alignment vertical="center" wrapText="1"/>
    </xf>
    <xf numFmtId="175" fontId="0" fillId="0" borderId="10" xfId="0" applyNumberFormat="1" applyBorder="1" applyAlignment="1">
      <alignment horizontal="center" vertical="center"/>
    </xf>
    <xf numFmtId="175" fontId="0" fillId="24" borderId="19" xfId="0" applyNumberFormat="1" applyFont="1" applyFill="1" applyBorder="1" applyAlignment="1">
      <alignment vertical="center" wrapText="1"/>
    </xf>
    <xf numFmtId="175" fontId="0" fillId="0" borderId="20" xfId="0" applyNumberFormat="1" applyFill="1" applyBorder="1" applyAlignment="1">
      <alignment vertical="center" wrapText="1"/>
    </xf>
    <xf numFmtId="175" fontId="0" fillId="0" borderId="0" xfId="0" applyNumberFormat="1" applyBorder="1" applyAlignment="1">
      <alignment vertical="center"/>
    </xf>
    <xf numFmtId="175" fontId="14" fillId="0" borderId="21" xfId="0" applyNumberFormat="1" applyFont="1" applyFill="1" applyBorder="1" applyAlignment="1">
      <alignment vertical="center" wrapText="1"/>
    </xf>
    <xf numFmtId="175" fontId="14" fillId="0" borderId="19" xfId="0" applyNumberFormat="1" applyFont="1" applyFill="1" applyBorder="1" applyAlignment="1">
      <alignment vertical="center" wrapText="1"/>
    </xf>
    <xf numFmtId="175" fontId="15" fillId="0" borderId="19" xfId="0" applyNumberFormat="1" applyFont="1" applyFill="1" applyBorder="1" applyAlignment="1">
      <alignment vertical="center" wrapText="1"/>
    </xf>
    <xf numFmtId="175" fontId="14" fillId="0" borderId="19" xfId="0" applyNumberFormat="1" applyFont="1" applyFill="1" applyBorder="1" applyAlignment="1">
      <alignment vertical="center" wrapText="1"/>
    </xf>
    <xf numFmtId="175" fontId="0" fillId="0" borderId="15" xfId="0" applyNumberFormat="1" applyBorder="1" applyAlignment="1">
      <alignment vertical="center"/>
    </xf>
    <xf numFmtId="0" fontId="8" fillId="0" borderId="0" xfId="0" applyFont="1" applyFill="1" applyBorder="1" applyAlignment="1">
      <alignment horizontal="left" vertical="center" wrapText="1"/>
    </xf>
    <xf numFmtId="175" fontId="0" fillId="0" borderId="22" xfId="0" applyNumberFormat="1" applyFill="1" applyBorder="1" applyAlignment="1">
      <alignment vertical="center" wrapText="1"/>
    </xf>
    <xf numFmtId="0" fontId="0" fillId="24" borderId="0" xfId="0" applyFill="1" applyAlignment="1">
      <alignment vertical="center" wrapText="1"/>
    </xf>
    <xf numFmtId="0" fontId="8" fillId="24" borderId="0" xfId="0" applyFont="1" applyFill="1" applyAlignment="1">
      <alignment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75" fontId="0" fillId="0" borderId="21" xfId="0" applyNumberFormat="1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75" fontId="0" fillId="0" borderId="10" xfId="0" applyNumberFormat="1" applyFont="1" applyFill="1" applyBorder="1" applyAlignment="1">
      <alignment vertical="center" wrapText="1"/>
    </xf>
    <xf numFmtId="175" fontId="0" fillId="0" borderId="19" xfId="0" applyNumberFormat="1" applyFont="1" applyFill="1" applyBorder="1" applyAlignment="1">
      <alignment vertical="center" wrapText="1"/>
    </xf>
    <xf numFmtId="175" fontId="0" fillId="0" borderId="19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 wrapText="1"/>
    </xf>
    <xf numFmtId="175" fontId="19" fillId="0" borderId="10" xfId="0" applyNumberFormat="1" applyFont="1" applyFill="1" applyBorder="1" applyAlignment="1">
      <alignment vertical="center" wrapText="1"/>
    </xf>
    <xf numFmtId="175" fontId="19" fillId="0" borderId="15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right" vertical="center" wrapText="1"/>
    </xf>
    <xf numFmtId="49" fontId="11" fillId="0" borderId="10" xfId="0" applyNumberFormat="1" applyFont="1" applyFill="1" applyBorder="1" applyAlignment="1">
      <alignment horizontal="left" vertical="center" wrapText="1"/>
    </xf>
    <xf numFmtId="175" fontId="19" fillId="0" borderId="10" xfId="0" applyNumberFormat="1" applyFont="1" applyFill="1" applyBorder="1" applyAlignment="1">
      <alignment vertical="center" wrapText="1"/>
    </xf>
    <xf numFmtId="175" fontId="19" fillId="0" borderId="15" xfId="0" applyNumberFormat="1" applyFont="1" applyFill="1" applyBorder="1" applyAlignment="1">
      <alignment vertical="center" wrapText="1"/>
    </xf>
    <xf numFmtId="175" fontId="7" fillId="0" borderId="0" xfId="0" applyNumberFormat="1" applyFont="1" applyFill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49" fontId="12" fillId="0" borderId="10" xfId="0" applyNumberFormat="1" applyFont="1" applyFill="1" applyBorder="1" applyAlignment="1">
      <alignment vertical="center" wrapText="1"/>
    </xf>
    <xf numFmtId="175" fontId="20" fillId="0" borderId="10" xfId="0" applyNumberFormat="1" applyFont="1" applyFill="1" applyBorder="1" applyAlignment="1">
      <alignment vertical="center" wrapText="1"/>
    </xf>
    <xf numFmtId="175" fontId="20" fillId="0" borderId="15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175" fontId="19" fillId="24" borderId="10" xfId="0" applyNumberFormat="1" applyFont="1" applyFill="1" applyBorder="1" applyAlignment="1">
      <alignment horizontal="right" vertical="center" wrapText="1"/>
    </xf>
    <xf numFmtId="175" fontId="19" fillId="24" borderId="10" xfId="0" applyNumberFormat="1" applyFont="1" applyFill="1" applyBorder="1" applyAlignment="1">
      <alignment vertical="center" wrapText="1"/>
    </xf>
    <xf numFmtId="175" fontId="19" fillId="24" borderId="15" xfId="0" applyNumberFormat="1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2" fillId="25" borderId="0" xfId="0" applyFont="1" applyFill="1" applyAlignment="1">
      <alignment vertical="top" wrapText="1"/>
    </xf>
    <xf numFmtId="175" fontId="4" fillId="25" borderId="10" xfId="0" applyNumberFormat="1" applyFont="1" applyFill="1" applyBorder="1" applyAlignment="1">
      <alignment vertical="center" wrapText="1"/>
    </xf>
    <xf numFmtId="175" fontId="4" fillId="25" borderId="19" xfId="0" applyNumberFormat="1" applyFont="1" applyFill="1" applyBorder="1" applyAlignment="1">
      <alignment vertical="center" wrapText="1"/>
    </xf>
    <xf numFmtId="0" fontId="7" fillId="25" borderId="0" xfId="0" applyFont="1" applyFill="1" applyAlignment="1">
      <alignment vertical="center" wrapText="1"/>
    </xf>
    <xf numFmtId="0" fontId="0" fillId="25" borderId="10" xfId="0" applyFont="1" applyFill="1" applyBorder="1" applyAlignment="1">
      <alignment horizontal="left" wrapText="1"/>
    </xf>
    <xf numFmtId="0" fontId="3" fillId="25" borderId="11" xfId="0" applyFont="1" applyFill="1" applyBorder="1" applyAlignment="1">
      <alignment horizontal="center" vertical="center" wrapText="1"/>
    </xf>
    <xf numFmtId="175" fontId="0" fillId="25" borderId="10" xfId="0" applyNumberFormat="1" applyFont="1" applyFill="1" applyBorder="1" applyAlignment="1">
      <alignment vertical="center" wrapText="1"/>
    </xf>
    <xf numFmtId="0" fontId="0" fillId="25" borderId="10" xfId="0" applyFont="1" applyFill="1" applyBorder="1" applyAlignment="1">
      <alignment vertical="center" wrapText="1"/>
    </xf>
    <xf numFmtId="175" fontId="0" fillId="25" borderId="15" xfId="0" applyNumberFormat="1" applyFont="1" applyFill="1" applyBorder="1" applyAlignment="1">
      <alignment vertical="center" wrapText="1"/>
    </xf>
    <xf numFmtId="0" fontId="0" fillId="25" borderId="0" xfId="0" applyFill="1" applyAlignment="1">
      <alignment vertical="center" wrapText="1"/>
    </xf>
    <xf numFmtId="49" fontId="2" fillId="25" borderId="10" xfId="0" applyNumberFormat="1" applyFont="1" applyFill="1" applyBorder="1" applyAlignment="1">
      <alignment horizontal="left" vertical="center" wrapText="1"/>
    </xf>
    <xf numFmtId="49" fontId="2" fillId="25" borderId="10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top" wrapText="1"/>
    </xf>
    <xf numFmtId="0" fontId="3" fillId="25" borderId="11" xfId="0" applyFont="1" applyFill="1" applyBorder="1" applyAlignment="1">
      <alignment horizontal="left" vertical="top" wrapText="1"/>
    </xf>
    <xf numFmtId="175" fontId="0" fillId="25" borderId="10" xfId="0" applyNumberFormat="1" applyFont="1" applyFill="1" applyBorder="1" applyAlignment="1">
      <alignment horizontal="left" vertical="top" wrapText="1"/>
    </xf>
    <xf numFmtId="0" fontId="0" fillId="25" borderId="10" xfId="0" applyFont="1" applyFill="1" applyBorder="1" applyAlignment="1">
      <alignment horizontal="left" vertical="top" wrapText="1"/>
    </xf>
    <xf numFmtId="175" fontId="0" fillId="25" borderId="15" xfId="0" applyNumberFormat="1" applyFont="1" applyFill="1" applyBorder="1" applyAlignment="1">
      <alignment horizontal="left" vertical="top" wrapText="1"/>
    </xf>
    <xf numFmtId="0" fontId="0" fillId="25" borderId="0" xfId="0" applyFill="1" applyAlignment="1">
      <alignment horizontal="left" vertical="top" wrapText="1"/>
    </xf>
    <xf numFmtId="0" fontId="17" fillId="25" borderId="11" xfId="0" applyFont="1" applyFill="1" applyBorder="1" applyAlignment="1">
      <alignment horizontal="center" vertical="center" wrapText="1"/>
    </xf>
    <xf numFmtId="49" fontId="2" fillId="25" borderId="10" xfId="0" applyNumberFormat="1" applyFont="1" applyFill="1" applyBorder="1" applyAlignment="1">
      <alignment horizontal="left" vertical="top" wrapText="1"/>
    </xf>
    <xf numFmtId="0" fontId="21" fillId="25" borderId="11" xfId="0" applyFont="1" applyFill="1" applyBorder="1" applyAlignment="1">
      <alignment horizontal="center" vertical="center" wrapText="1"/>
    </xf>
    <xf numFmtId="175" fontId="2" fillId="25" borderId="10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vertical="center" wrapText="1"/>
    </xf>
    <xf numFmtId="175" fontId="2" fillId="25" borderId="15" xfId="0" applyNumberFormat="1" applyFont="1" applyFill="1" applyBorder="1" applyAlignment="1">
      <alignment vertical="center" wrapText="1"/>
    </xf>
    <xf numFmtId="0" fontId="2" fillId="25" borderId="0" xfId="0" applyFont="1" applyFill="1" applyAlignment="1">
      <alignment vertical="center" wrapText="1"/>
    </xf>
    <xf numFmtId="0" fontId="2" fillId="25" borderId="23" xfId="0" applyFont="1" applyFill="1" applyBorder="1" applyAlignment="1">
      <alignment horizontal="left" vertical="top" wrapText="1"/>
    </xf>
    <xf numFmtId="9" fontId="0" fillId="25" borderId="10" xfId="0" applyNumberFormat="1" applyFont="1" applyFill="1" applyBorder="1" applyAlignment="1">
      <alignment vertical="center" wrapText="1"/>
    </xf>
    <xf numFmtId="0" fontId="3" fillId="25" borderId="12" xfId="0" applyFont="1" applyFill="1" applyBorder="1" applyAlignment="1">
      <alignment horizontal="center" vertical="center" wrapText="1"/>
    </xf>
    <xf numFmtId="175" fontId="2" fillId="0" borderId="15" xfId="0" applyNumberFormat="1" applyFont="1" applyFill="1" applyBorder="1" applyAlignment="1">
      <alignment vertical="center" wrapText="1"/>
    </xf>
    <xf numFmtId="175" fontId="11" fillId="25" borderId="10" xfId="0" applyNumberFormat="1" applyFont="1" applyFill="1" applyBorder="1" applyAlignment="1">
      <alignment vertical="center" wrapText="1"/>
    </xf>
    <xf numFmtId="175" fontId="11" fillId="0" borderId="15" xfId="0" applyNumberFormat="1" applyFont="1" applyFill="1" applyBorder="1" applyAlignment="1">
      <alignment vertical="center" wrapText="1"/>
    </xf>
    <xf numFmtId="175" fontId="2" fillId="24" borderId="15" xfId="0" applyNumberFormat="1" applyFont="1" applyFill="1" applyBorder="1" applyAlignment="1">
      <alignment vertical="center" wrapText="1"/>
    </xf>
    <xf numFmtId="175" fontId="2" fillId="25" borderId="13" xfId="0" applyNumberFormat="1" applyFont="1" applyFill="1" applyBorder="1" applyAlignment="1">
      <alignment vertical="center" wrapText="1"/>
    </xf>
    <xf numFmtId="0" fontId="2" fillId="25" borderId="13" xfId="0" applyFont="1" applyFill="1" applyBorder="1" applyAlignment="1">
      <alignment vertical="center" wrapText="1"/>
    </xf>
    <xf numFmtId="175" fontId="2" fillId="0" borderId="14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vertical="top" wrapText="1"/>
    </xf>
    <xf numFmtId="0" fontId="2" fillId="25" borderId="0" xfId="0" applyFont="1" applyFill="1" applyBorder="1" applyAlignment="1">
      <alignment horizontal="left" vertical="top" wrapText="1"/>
    </xf>
    <xf numFmtId="0" fontId="2" fillId="25" borderId="24" xfId="0" applyFont="1" applyFill="1" applyBorder="1" applyAlignment="1">
      <alignment horizontal="left" vertical="top" wrapText="1"/>
    </xf>
    <xf numFmtId="0" fontId="2" fillId="25" borderId="10" xfId="0" applyFont="1" applyFill="1" applyBorder="1" applyAlignment="1">
      <alignment horizontal="left" vertical="top" wrapText="1"/>
    </xf>
    <xf numFmtId="49" fontId="2" fillId="25" borderId="10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175" fontId="2" fillId="0" borderId="10" xfId="0" applyNumberFormat="1" applyFont="1" applyFill="1" applyBorder="1" applyAlignment="1">
      <alignment vertical="center" wrapText="1"/>
    </xf>
    <xf numFmtId="175" fontId="2" fillId="0" borderId="15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24" borderId="0" xfId="0" applyFont="1" applyFill="1" applyBorder="1" applyAlignment="1">
      <alignment vertical="center" wrapText="1"/>
    </xf>
    <xf numFmtId="175" fontId="2" fillId="0" borderId="19" xfId="0" applyNumberFormat="1" applyFont="1" applyFill="1" applyBorder="1" applyAlignment="1">
      <alignment vertical="center" wrapText="1"/>
    </xf>
    <xf numFmtId="0" fontId="2" fillId="24" borderId="11" xfId="0" applyFont="1" applyFill="1" applyBorder="1" applyAlignment="1">
      <alignment horizontal="center" vertical="center" wrapText="1"/>
    </xf>
    <xf numFmtId="49" fontId="13" fillId="24" borderId="10" xfId="0" applyNumberFormat="1" applyFont="1" applyFill="1" applyBorder="1" applyAlignment="1">
      <alignment horizontal="center" vertical="center" wrapText="1"/>
    </xf>
    <xf numFmtId="175" fontId="14" fillId="24" borderId="21" xfId="0" applyNumberFormat="1" applyFont="1" applyFill="1" applyBorder="1" applyAlignment="1">
      <alignment vertical="center" wrapText="1"/>
    </xf>
    <xf numFmtId="175" fontId="14" fillId="24" borderId="10" xfId="0" applyNumberFormat="1" applyFont="1" applyFill="1" applyBorder="1" applyAlignment="1">
      <alignment vertical="center" wrapText="1"/>
    </xf>
    <xf numFmtId="175" fontId="14" fillId="24" borderId="19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left" vertical="center" wrapText="1"/>
    </xf>
    <xf numFmtId="175" fontId="14" fillId="24" borderId="15" xfId="0" applyNumberFormat="1" applyFont="1" applyFill="1" applyBorder="1" applyAlignment="1">
      <alignment vertical="center" wrapText="1"/>
    </xf>
    <xf numFmtId="0" fontId="2" fillId="24" borderId="10" xfId="0" applyFont="1" applyFill="1" applyBorder="1" applyAlignment="1">
      <alignment vertical="center" wrapText="1"/>
    </xf>
    <xf numFmtId="0" fontId="2" fillId="24" borderId="25" xfId="0" applyFont="1" applyFill="1" applyBorder="1" applyAlignment="1">
      <alignment horizontal="center" vertical="center" wrapText="1"/>
    </xf>
    <xf numFmtId="49" fontId="2" fillId="24" borderId="17" xfId="0" applyNumberFormat="1" applyFont="1" applyFill="1" applyBorder="1" applyAlignment="1">
      <alignment vertical="center" wrapText="1"/>
    </xf>
    <xf numFmtId="175" fontId="0" fillId="24" borderId="17" xfId="0" applyNumberFormat="1" applyFont="1" applyFill="1" applyBorder="1" applyAlignment="1">
      <alignment vertical="center" wrapText="1"/>
    </xf>
    <xf numFmtId="0" fontId="0" fillId="24" borderId="17" xfId="0" applyFont="1" applyFill="1" applyBorder="1" applyAlignment="1">
      <alignment vertical="center" wrapText="1"/>
    </xf>
    <xf numFmtId="175" fontId="0" fillId="24" borderId="26" xfId="0" applyNumberFormat="1" applyFont="1" applyFill="1" applyBorder="1" applyAlignment="1">
      <alignment vertical="center" wrapText="1"/>
    </xf>
    <xf numFmtId="182" fontId="0" fillId="24" borderId="10" xfId="0" applyNumberFormat="1" applyFont="1" applyFill="1" applyBorder="1" applyAlignment="1">
      <alignment vertical="center" wrapText="1"/>
    </xf>
    <xf numFmtId="0" fontId="2" fillId="25" borderId="10" xfId="0" applyFont="1" applyFill="1" applyBorder="1" applyAlignment="1">
      <alignment horizontal="left" wrapText="1"/>
    </xf>
    <xf numFmtId="49" fontId="13" fillId="0" borderId="10" xfId="0" applyNumberFormat="1" applyFont="1" applyFill="1" applyBorder="1" applyAlignment="1">
      <alignment horizontal="center" vertical="center" wrapText="1"/>
    </xf>
    <xf numFmtId="0" fontId="3" fillId="22" borderId="11" xfId="0" applyFont="1" applyFill="1" applyBorder="1" applyAlignment="1">
      <alignment horizontal="center" vertical="center" wrapText="1"/>
    </xf>
    <xf numFmtId="49" fontId="5" fillId="22" borderId="10" xfId="0" applyNumberFormat="1" applyFont="1" applyFill="1" applyBorder="1" applyAlignment="1">
      <alignment horizontal="left" vertical="center" wrapText="1"/>
    </xf>
    <xf numFmtId="175" fontId="4" fillId="22" borderId="10" xfId="0" applyNumberFormat="1" applyFont="1" applyFill="1" applyBorder="1" applyAlignment="1">
      <alignment vertical="center" wrapText="1"/>
    </xf>
    <xf numFmtId="175" fontId="4" fillId="22" borderId="15" xfId="0" applyNumberFormat="1" applyFont="1" applyFill="1" applyBorder="1" applyAlignment="1">
      <alignment vertical="center" wrapText="1"/>
    </xf>
    <xf numFmtId="0" fontId="0" fillId="22" borderId="0" xfId="0" applyFill="1" applyAlignment="1">
      <alignment vertical="center" wrapText="1"/>
    </xf>
    <xf numFmtId="0" fontId="4" fillId="5" borderId="11" xfId="0" applyFont="1" applyFill="1" applyBorder="1" applyAlignment="1">
      <alignment horizontal="center" vertical="center" wrapText="1"/>
    </xf>
    <xf numFmtId="49" fontId="4" fillId="5" borderId="10" xfId="0" applyNumberFormat="1" applyFont="1" applyFill="1" applyBorder="1" applyAlignment="1">
      <alignment horizontal="left" vertical="center" wrapText="1"/>
    </xf>
    <xf numFmtId="175" fontId="16" fillId="5" borderId="10" xfId="0" applyNumberFormat="1" applyFont="1" applyFill="1" applyBorder="1" applyAlignment="1">
      <alignment vertical="center" wrapText="1"/>
    </xf>
    <xf numFmtId="175" fontId="16" fillId="5" borderId="15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4" fillId="5" borderId="11" xfId="0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left" vertical="center" wrapText="1"/>
    </xf>
    <xf numFmtId="175" fontId="16" fillId="5" borderId="10" xfId="0" applyNumberFormat="1" applyFont="1" applyFill="1" applyBorder="1" applyAlignment="1">
      <alignment vertical="center" wrapText="1"/>
    </xf>
    <xf numFmtId="175" fontId="16" fillId="5" borderId="15" xfId="0" applyNumberFormat="1" applyFont="1" applyFill="1" applyBorder="1" applyAlignment="1">
      <alignment vertical="center" wrapText="1"/>
    </xf>
    <xf numFmtId="0" fontId="7" fillId="5" borderId="0" xfId="0" applyFont="1" applyFill="1" applyAlignment="1">
      <alignment vertical="center" wrapText="1"/>
    </xf>
    <xf numFmtId="0" fontId="3" fillId="5" borderId="11" xfId="0" applyFont="1" applyFill="1" applyBorder="1" applyAlignment="1">
      <alignment horizontal="center" vertical="center" wrapText="1"/>
    </xf>
    <xf numFmtId="49" fontId="6" fillId="5" borderId="10" xfId="0" applyNumberFormat="1" applyFont="1" applyFill="1" applyBorder="1" applyAlignment="1">
      <alignment horizontal="left" vertical="center" wrapText="1"/>
    </xf>
    <xf numFmtId="175" fontId="7" fillId="5" borderId="21" xfId="0" applyNumberFormat="1" applyFont="1" applyFill="1" applyBorder="1" applyAlignment="1">
      <alignment vertical="center" wrapText="1"/>
    </xf>
    <xf numFmtId="0" fontId="7" fillId="5" borderId="10" xfId="0" applyFont="1" applyFill="1" applyBorder="1" applyAlignment="1">
      <alignment vertical="center" wrapText="1"/>
    </xf>
    <xf numFmtId="175" fontId="7" fillId="5" borderId="10" xfId="0" applyNumberFormat="1" applyFont="1" applyFill="1" applyBorder="1" applyAlignment="1">
      <alignment vertical="center" wrapText="1"/>
    </xf>
    <xf numFmtId="175" fontId="16" fillId="5" borderId="19" xfId="0" applyNumberFormat="1" applyFont="1" applyFill="1" applyBorder="1" applyAlignment="1">
      <alignment vertical="center" wrapText="1"/>
    </xf>
    <xf numFmtId="0" fontId="0" fillId="5" borderId="0" xfId="0" applyFill="1" applyAlignment="1">
      <alignment vertical="center" wrapText="1"/>
    </xf>
    <xf numFmtId="175" fontId="0" fillId="5" borderId="0" xfId="0" applyNumberFormat="1" applyFill="1" applyBorder="1" applyAlignment="1">
      <alignment vertical="center"/>
    </xf>
    <xf numFmtId="49" fontId="4" fillId="5" borderId="10" xfId="0" applyNumberFormat="1" applyFont="1" applyFill="1" applyBorder="1" applyAlignment="1">
      <alignment horizontal="left" vertical="center" wrapText="1"/>
    </xf>
    <xf numFmtId="175" fontId="4" fillId="5" borderId="21" xfId="0" applyNumberFormat="1" applyFont="1" applyFill="1" applyBorder="1" applyAlignment="1">
      <alignment vertical="center" wrapText="1"/>
    </xf>
    <xf numFmtId="175" fontId="4" fillId="5" borderId="10" xfId="0" applyNumberFormat="1" applyFont="1" applyFill="1" applyBorder="1" applyAlignment="1">
      <alignment vertical="center" wrapText="1"/>
    </xf>
    <xf numFmtId="175" fontId="4" fillId="5" borderId="19" xfId="0" applyNumberFormat="1" applyFont="1" applyFill="1" applyBorder="1" applyAlignment="1">
      <alignment vertical="center" wrapText="1"/>
    </xf>
    <xf numFmtId="175" fontId="0" fillId="5" borderId="0" xfId="0" applyNumberFormat="1" applyFont="1" applyFill="1" applyBorder="1" applyAlignment="1">
      <alignment vertical="center" wrapText="1"/>
    </xf>
    <xf numFmtId="0" fontId="7" fillId="5" borderId="0" xfId="0" applyFont="1" applyFill="1" applyBorder="1" applyAlignment="1">
      <alignment vertical="center" wrapText="1"/>
    </xf>
    <xf numFmtId="0" fontId="5" fillId="5" borderId="11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vertical="center" wrapText="1"/>
    </xf>
    <xf numFmtId="175" fontId="4" fillId="5" borderId="15" xfId="0" applyNumberFormat="1" applyFont="1" applyFill="1" applyBorder="1" applyAlignment="1">
      <alignment vertical="center" wrapText="1"/>
    </xf>
    <xf numFmtId="175" fontId="2" fillId="25" borderId="10" xfId="0" applyNumberFormat="1" applyFont="1" applyFill="1" applyBorder="1" applyAlignment="1">
      <alignment horizontal="right" vertical="center" wrapText="1"/>
    </xf>
    <xf numFmtId="0" fontId="2" fillId="25" borderId="10" xfId="0" applyFont="1" applyFill="1" applyBorder="1" applyAlignment="1">
      <alignment horizontal="right" vertical="center" wrapText="1"/>
    </xf>
    <xf numFmtId="175" fontId="2" fillId="0" borderId="15" xfId="0" applyNumberFormat="1" applyFont="1" applyFill="1" applyBorder="1" applyAlignment="1">
      <alignment horizontal="right" vertical="center" wrapText="1"/>
    </xf>
    <xf numFmtId="175" fontId="11" fillId="25" borderId="10" xfId="0" applyNumberFormat="1" applyFont="1" applyFill="1" applyBorder="1" applyAlignment="1">
      <alignment horizontal="right" vertical="center" wrapText="1"/>
    </xf>
    <xf numFmtId="175" fontId="11" fillId="0" borderId="15" xfId="0" applyNumberFormat="1" applyFont="1" applyFill="1" applyBorder="1" applyAlignment="1">
      <alignment horizontal="right" vertical="center" wrapText="1"/>
    </xf>
    <xf numFmtId="175" fontId="19" fillId="25" borderId="10" xfId="0" applyNumberFormat="1" applyFont="1" applyFill="1" applyBorder="1" applyAlignment="1">
      <alignment horizontal="right" vertical="center" wrapText="1"/>
    </xf>
    <xf numFmtId="175" fontId="19" fillId="0" borderId="15" xfId="0" applyNumberFormat="1" applyFont="1" applyFill="1" applyBorder="1" applyAlignment="1">
      <alignment horizontal="right" vertical="center" wrapText="1"/>
    </xf>
    <xf numFmtId="175" fontId="0" fillId="0" borderId="0" xfId="0" applyNumberFormat="1" applyFont="1" applyFill="1" applyBorder="1" applyAlignment="1">
      <alignment vertical="center" wrapText="1"/>
    </xf>
    <xf numFmtId="0" fontId="7" fillId="24" borderId="0" xfId="0" applyFont="1" applyFill="1" applyAlignment="1">
      <alignment vertical="center" wrapText="1"/>
    </xf>
    <xf numFmtId="0" fontId="0" fillId="24" borderId="0" xfId="0" applyFont="1" applyFill="1" applyAlignment="1">
      <alignment vertical="center" wrapText="1"/>
    </xf>
    <xf numFmtId="0" fontId="7" fillId="24" borderId="0" xfId="0" applyFont="1" applyFill="1" applyAlignment="1">
      <alignment vertical="center" wrapText="1"/>
    </xf>
    <xf numFmtId="0" fontId="2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0" fontId="0" fillId="24" borderId="27" xfId="0" applyFill="1" applyBorder="1" applyAlignment="1">
      <alignment vertical="center" wrapText="1"/>
    </xf>
    <xf numFmtId="0" fontId="0" fillId="0" borderId="28" xfId="0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24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19" fillId="0" borderId="0" xfId="0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wrapText="1"/>
    </xf>
    <xf numFmtId="49" fontId="21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49" fontId="2" fillId="0" borderId="10" xfId="0" applyNumberFormat="1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173" fontId="1" fillId="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3" fillId="0" borderId="29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49" fontId="3" fillId="0" borderId="33" xfId="0" applyNumberFormat="1" applyFont="1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 wrapText="1"/>
    </xf>
    <xf numFmtId="0" fontId="0" fillId="0" borderId="13" xfId="0" applyFill="1" applyBorder="1" applyAlignment="1">
      <alignment horizontal="center" vertical="center" wrapText="1"/>
    </xf>
    <xf numFmtId="173" fontId="0" fillId="0" borderId="10" xfId="0" applyNumberFormat="1" applyFill="1" applyBorder="1" applyAlignment="1">
      <alignment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justify" vertical="top" wrapText="1"/>
    </xf>
    <xf numFmtId="0" fontId="12" fillId="0" borderId="10" xfId="0" applyFont="1" applyFill="1" applyBorder="1" applyAlignment="1">
      <alignment horizontal="left" vertical="top" wrapText="1"/>
    </xf>
    <xf numFmtId="0" fontId="2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Fill="1" applyAlignment="1">
      <alignment vertical="center" wrapText="1"/>
    </xf>
    <xf numFmtId="49" fontId="3" fillId="0" borderId="10" xfId="0" applyNumberFormat="1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23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justify" wrapText="1"/>
    </xf>
    <xf numFmtId="0" fontId="24" fillId="0" borderId="10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36" xfId="0" applyFont="1" applyFill="1" applyBorder="1" applyAlignment="1">
      <alignment horizontal="center" vertical="center" wrapText="1"/>
    </xf>
    <xf numFmtId="49" fontId="3" fillId="0" borderId="37" xfId="0" applyNumberFormat="1" applyFont="1" applyFill="1" applyBorder="1" applyAlignment="1">
      <alignment horizontal="center" vertical="center" wrapText="1"/>
    </xf>
    <xf numFmtId="0" fontId="0" fillId="0" borderId="38" xfId="0" applyFill="1" applyBorder="1" applyAlignment="1">
      <alignment vertical="center" wrapText="1"/>
    </xf>
    <xf numFmtId="173" fontId="1" fillId="0" borderId="39" xfId="0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173" fontId="0" fillId="0" borderId="0" xfId="0" applyNumberFormat="1" applyAlignment="1">
      <alignment/>
    </xf>
    <xf numFmtId="173" fontId="0" fillId="0" borderId="10" xfId="0" applyNumberFormat="1" applyBorder="1" applyAlignment="1">
      <alignment/>
    </xf>
    <xf numFmtId="0" fontId="1" fillId="0" borderId="10" xfId="0" applyFont="1" applyFill="1" applyBorder="1" applyAlignment="1">
      <alignment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0" fillId="0" borderId="40" xfId="0" applyBorder="1" applyAlignment="1">
      <alignment/>
    </xf>
    <xf numFmtId="0" fontId="0" fillId="0" borderId="0" xfId="0" applyBorder="1" applyAlignment="1">
      <alignment horizontal="center" vertical="center" wrapText="1"/>
    </xf>
    <xf numFmtId="175" fontId="15" fillId="0" borderId="0" xfId="0" applyNumberFormat="1" applyFont="1" applyFill="1" applyBorder="1" applyAlignment="1">
      <alignment vertical="center" wrapText="1"/>
    </xf>
    <xf numFmtId="175" fontId="4" fillId="24" borderId="0" xfId="0" applyNumberFormat="1" applyFont="1" applyFill="1" applyBorder="1" applyAlignment="1">
      <alignment vertical="center" wrapText="1"/>
    </xf>
    <xf numFmtId="0" fontId="0" fillId="0" borderId="29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wrapText="1"/>
    </xf>
    <xf numFmtId="0" fontId="19" fillId="0" borderId="35" xfId="0" applyFont="1" applyFill="1" applyBorder="1" applyAlignment="1">
      <alignment vertical="top" wrapText="1"/>
    </xf>
    <xf numFmtId="0" fontId="1" fillId="0" borderId="23" xfId="0" applyFont="1" applyFill="1" applyBorder="1" applyAlignment="1">
      <alignment horizontal="center" wrapText="1"/>
    </xf>
    <xf numFmtId="0" fontId="8" fillId="0" borderId="3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0" fontId="12" fillId="0" borderId="23" xfId="0" applyFont="1" applyFill="1" applyBorder="1" applyAlignment="1">
      <alignment horizontal="left" vertical="top" wrapText="1"/>
    </xf>
    <xf numFmtId="0" fontId="12" fillId="0" borderId="18" xfId="0" applyFont="1" applyFill="1" applyBorder="1" applyAlignment="1">
      <alignment horizontal="left" vertical="top" wrapText="1"/>
    </xf>
    <xf numFmtId="0" fontId="12" fillId="0" borderId="13" xfId="0" applyFont="1" applyFill="1" applyBorder="1" applyAlignment="1">
      <alignment horizontal="left" vertical="top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49" fontId="21" fillId="0" borderId="23" xfId="0" applyNumberFormat="1" applyFont="1" applyFill="1" applyBorder="1" applyAlignment="1">
      <alignment horizontal="center" vertical="center" wrapText="1"/>
    </xf>
    <xf numFmtId="49" fontId="21" fillId="0" borderId="18" xfId="0" applyNumberFormat="1" applyFont="1" applyFill="1" applyBorder="1" applyAlignment="1">
      <alignment horizontal="center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11" borderId="10" xfId="0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 wrapText="1"/>
    </xf>
    <xf numFmtId="0" fontId="0" fillId="27" borderId="0" xfId="0" applyFill="1" applyAlignment="1">
      <alignment vertical="center" wrapText="1"/>
    </xf>
    <xf numFmtId="0" fontId="8" fillId="28" borderId="10" xfId="0" applyFont="1" applyFill="1" applyBorder="1" applyAlignment="1">
      <alignment horizontal="center" vertical="center" wrapText="1"/>
    </xf>
    <xf numFmtId="0" fontId="0" fillId="17" borderId="0" xfId="0" applyFill="1" applyAlignment="1">
      <alignment vertical="center" wrapText="1"/>
    </xf>
    <xf numFmtId="0" fontId="0" fillId="29" borderId="0" xfId="0" applyFill="1" applyBorder="1" applyAlignment="1">
      <alignment vertical="center" wrapText="1"/>
    </xf>
    <xf numFmtId="0" fontId="0" fillId="29" borderId="0" xfId="0" applyFill="1" applyAlignment="1">
      <alignment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0" fontId="0" fillId="29" borderId="0" xfId="0" applyFont="1" applyFill="1" applyAlignment="1">
      <alignment vertical="center" wrapText="1"/>
    </xf>
    <xf numFmtId="0" fontId="2" fillId="0" borderId="23" xfId="0" applyFont="1" applyFill="1" applyBorder="1" applyAlignment="1">
      <alignment vertical="top" wrapText="1"/>
    </xf>
    <xf numFmtId="0" fontId="8" fillId="19" borderId="10" xfId="0" applyFont="1" applyFill="1" applyBorder="1" applyAlignment="1">
      <alignment horizontal="center" vertical="center" wrapText="1"/>
    </xf>
    <xf numFmtId="0" fontId="0" fillId="19" borderId="0" xfId="0" applyFill="1" applyAlignment="1">
      <alignment vertical="center" wrapText="1"/>
    </xf>
    <xf numFmtId="0" fontId="7" fillId="29" borderId="0" xfId="0" applyFont="1" applyFill="1" applyAlignment="1">
      <alignment vertical="center" wrapText="1"/>
    </xf>
    <xf numFmtId="0" fontId="8" fillId="26" borderId="10" xfId="0" applyFont="1" applyFill="1" applyBorder="1" applyAlignment="1">
      <alignment horizontal="center" vertical="center" wrapText="1"/>
    </xf>
    <xf numFmtId="0" fontId="8" fillId="26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27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0" fontId="8" fillId="29" borderId="10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173" fontId="0" fillId="30" borderId="10" xfId="0" applyNumberFormat="1" applyFill="1" applyBorder="1" applyAlignment="1">
      <alignment horizontal="center" vertical="center" wrapText="1"/>
    </xf>
    <xf numFmtId="0" fontId="8" fillId="29" borderId="21" xfId="0" applyFont="1" applyFill="1" applyBorder="1" applyAlignment="1">
      <alignment horizontal="center" vertical="center" wrapText="1"/>
    </xf>
    <xf numFmtId="0" fontId="8" fillId="27" borderId="45" xfId="0" applyFont="1" applyFill="1" applyBorder="1" applyAlignment="1">
      <alignment horizontal="center" vertical="center" wrapText="1"/>
    </xf>
    <xf numFmtId="173" fontId="0" fillId="30" borderId="21" xfId="0" applyNumberFormat="1" applyFill="1" applyBorder="1" applyAlignment="1">
      <alignment horizontal="center" vertical="center" wrapText="1"/>
    </xf>
    <xf numFmtId="0" fontId="8" fillId="0" borderId="40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29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3" fontId="2" fillId="0" borderId="10" xfId="0" applyNumberFormat="1" applyFont="1" applyFill="1" applyBorder="1" applyAlignment="1">
      <alignment vertical="center" wrapText="1"/>
    </xf>
    <xf numFmtId="0" fontId="2" fillId="11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23" xfId="0" applyNumberFormat="1" applyFont="1" applyFill="1" applyBorder="1" applyAlignment="1">
      <alignment horizontal="right"/>
    </xf>
    <xf numFmtId="173" fontId="2" fillId="0" borderId="22" xfId="0" applyNumberFormat="1" applyFont="1" applyFill="1" applyBorder="1" applyAlignment="1">
      <alignment horizontal="right"/>
    </xf>
    <xf numFmtId="173" fontId="2" fillId="0" borderId="23" xfId="0" applyNumberFormat="1" applyFont="1" applyFill="1" applyBorder="1" applyAlignment="1">
      <alignment horizontal="center" vertical="top"/>
    </xf>
    <xf numFmtId="0" fontId="2" fillId="0" borderId="46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vertical="center" wrapText="1"/>
    </xf>
    <xf numFmtId="173" fontId="2" fillId="0" borderId="13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173" fontId="1" fillId="0" borderId="21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73" fontId="0" fillId="30" borderId="40" xfId="0" applyNumberFormat="1" applyFill="1" applyBorder="1" applyAlignment="1">
      <alignment horizontal="center" vertical="center" wrapText="1"/>
    </xf>
    <xf numFmtId="173" fontId="0" fillId="0" borderId="10" xfId="0" applyNumberFormat="1" applyFill="1" applyBorder="1" applyAlignment="1">
      <alignment horizontal="center" vertical="center" wrapText="1"/>
    </xf>
    <xf numFmtId="173" fontId="0" fillId="0" borderId="22" xfId="0" applyNumberFormat="1" applyFont="1" applyFill="1" applyBorder="1" applyAlignment="1">
      <alignment horizontal="center" vertical="center" wrapText="1"/>
    </xf>
    <xf numFmtId="173" fontId="0" fillId="26" borderId="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3" fontId="0" fillId="27" borderId="22" xfId="0" applyNumberFormat="1" applyFont="1" applyFill="1" applyBorder="1" applyAlignment="1">
      <alignment horizontal="center" vertical="center" wrapText="1"/>
    </xf>
    <xf numFmtId="173" fontId="0" fillId="11" borderId="22" xfId="0" applyNumberFormat="1" applyFont="1" applyFill="1" applyBorder="1" applyAlignment="1">
      <alignment horizontal="center" vertical="center" wrapText="1"/>
    </xf>
    <xf numFmtId="173" fontId="0" fillId="28" borderId="22" xfId="0" applyNumberFormat="1" applyFont="1" applyFill="1" applyBorder="1" applyAlignment="1">
      <alignment horizontal="center" vertical="center" wrapText="1"/>
    </xf>
    <xf numFmtId="173" fontId="0" fillId="28" borderId="0" xfId="0" applyNumberFormat="1" applyFont="1" applyFill="1" applyBorder="1" applyAlignment="1">
      <alignment horizontal="center" vertical="center" wrapText="1"/>
    </xf>
    <xf numFmtId="173" fontId="0" fillId="0" borderId="21" xfId="0" applyNumberFormat="1" applyFont="1" applyFill="1" applyBorder="1" applyAlignment="1">
      <alignment horizontal="center" vertical="center" wrapText="1"/>
    </xf>
    <xf numFmtId="173" fontId="0" fillId="28" borderId="10" xfId="0" applyNumberFormat="1" applyFont="1" applyFill="1" applyBorder="1" applyAlignment="1">
      <alignment horizontal="center" vertical="center" wrapText="1"/>
    </xf>
    <xf numFmtId="173" fontId="0" fillId="28" borderId="21" xfId="0" applyNumberFormat="1" applyFont="1" applyFill="1" applyBorder="1" applyAlignment="1">
      <alignment horizontal="center" vertical="center" wrapText="1"/>
    </xf>
    <xf numFmtId="173" fontId="0" fillId="0" borderId="23" xfId="0" applyNumberFormat="1" applyFont="1" applyFill="1" applyBorder="1" applyAlignment="1">
      <alignment horizontal="center" vertical="center" wrapText="1"/>
    </xf>
    <xf numFmtId="173" fontId="0" fillId="0" borderId="45" xfId="0" applyNumberFormat="1" applyFont="1" applyFill="1" applyBorder="1" applyAlignment="1">
      <alignment horizontal="center" vertical="center" wrapText="1"/>
    </xf>
    <xf numFmtId="173" fontId="0" fillId="27" borderId="10" xfId="0" applyNumberFormat="1" applyFont="1" applyFill="1" applyBorder="1" applyAlignment="1">
      <alignment horizontal="center" vertical="center" wrapText="1"/>
    </xf>
    <xf numFmtId="173" fontId="0" fillId="3" borderId="10" xfId="0" applyNumberFormat="1" applyFont="1" applyFill="1" applyBorder="1" applyAlignment="1">
      <alignment horizontal="center" vertical="center" wrapText="1"/>
    </xf>
    <xf numFmtId="173" fontId="0" fillId="19" borderId="10" xfId="0" applyNumberFormat="1" applyFont="1" applyFill="1" applyBorder="1" applyAlignment="1">
      <alignment horizontal="center" vertical="center" wrapText="1"/>
    </xf>
    <xf numFmtId="173" fontId="0" fillId="26" borderId="10" xfId="0" applyNumberFormat="1" applyFont="1" applyFill="1" applyBorder="1" applyAlignment="1">
      <alignment horizontal="center" vertical="center" wrapText="1"/>
    </xf>
    <xf numFmtId="173" fontId="0" fillId="29" borderId="10" xfId="0" applyNumberFormat="1" applyFont="1" applyFill="1" applyBorder="1" applyAlignment="1">
      <alignment horizontal="center" vertical="center" wrapText="1"/>
    </xf>
    <xf numFmtId="173" fontId="0" fillId="27" borderId="21" xfId="0" applyNumberFormat="1" applyFont="1" applyFill="1" applyBorder="1" applyAlignment="1">
      <alignment horizontal="center" vertical="center" wrapText="1"/>
    </xf>
    <xf numFmtId="173" fontId="0" fillId="0" borderId="18" xfId="0" applyNumberFormat="1" applyFont="1" applyFill="1" applyBorder="1" applyAlignment="1">
      <alignment horizontal="center" vertical="center" wrapText="1"/>
    </xf>
    <xf numFmtId="173" fontId="0" fillId="0" borderId="35" xfId="0" applyNumberFormat="1" applyFont="1" applyFill="1" applyBorder="1" applyAlignment="1">
      <alignment horizontal="center" vertical="center" wrapText="1"/>
    </xf>
    <xf numFmtId="173" fontId="0" fillId="27" borderId="18" xfId="0" applyNumberFormat="1" applyFont="1" applyFill="1" applyBorder="1" applyAlignment="1">
      <alignment horizontal="center" vertical="center" wrapText="1"/>
    </xf>
    <xf numFmtId="173" fontId="0" fillId="28" borderId="18" xfId="0" applyNumberFormat="1" applyFont="1" applyFill="1" applyBorder="1" applyAlignment="1">
      <alignment horizontal="center" vertical="center" wrapText="1"/>
    </xf>
    <xf numFmtId="173" fontId="0" fillId="3" borderId="18" xfId="0" applyNumberFormat="1" applyFont="1" applyFill="1" applyBorder="1" applyAlignment="1">
      <alignment horizontal="center" vertical="center" wrapText="1"/>
    </xf>
    <xf numFmtId="173" fontId="0" fillId="19" borderId="18" xfId="0" applyNumberFormat="1" applyFont="1" applyFill="1" applyBorder="1" applyAlignment="1">
      <alignment horizontal="center" vertical="center" wrapText="1"/>
    </xf>
    <xf numFmtId="173" fontId="0" fillId="26" borderId="18" xfId="0" applyNumberFormat="1" applyFont="1" applyFill="1" applyBorder="1" applyAlignment="1">
      <alignment horizontal="center" vertical="center" wrapText="1"/>
    </xf>
    <xf numFmtId="173" fontId="0" fillId="29" borderId="18" xfId="0" applyNumberFormat="1" applyFont="1" applyFill="1" applyBorder="1" applyAlignment="1">
      <alignment horizontal="center" vertical="center" wrapText="1"/>
    </xf>
    <xf numFmtId="173" fontId="0" fillId="27" borderId="35" xfId="0" applyNumberFormat="1" applyFont="1" applyFill="1" applyBorder="1" applyAlignment="1">
      <alignment horizontal="center" vertical="center" wrapText="1"/>
    </xf>
    <xf numFmtId="173" fontId="0" fillId="0" borderId="40" xfId="0" applyNumberFormat="1" applyFill="1" applyBorder="1" applyAlignment="1">
      <alignment horizontal="center" vertical="center" wrapText="1"/>
    </xf>
    <xf numFmtId="173" fontId="0" fillId="26" borderId="10" xfId="0" applyNumberFormat="1" applyFill="1" applyBorder="1" applyAlignment="1">
      <alignment horizontal="center" vertical="center" wrapText="1"/>
    </xf>
    <xf numFmtId="173" fontId="0" fillId="0" borderId="13" xfId="0" applyNumberFormat="1" applyFont="1" applyFill="1" applyBorder="1" applyAlignment="1">
      <alignment horizontal="center" vertical="center" wrapText="1"/>
    </xf>
    <xf numFmtId="173" fontId="0" fillId="0" borderId="48" xfId="0" applyNumberFormat="1" applyFont="1" applyFill="1" applyBorder="1" applyAlignment="1">
      <alignment horizontal="center" vertical="center" wrapText="1"/>
    </xf>
    <xf numFmtId="175" fontId="15" fillId="26" borderId="10" xfId="0" applyNumberFormat="1" applyFont="1" applyFill="1" applyBorder="1" applyAlignment="1">
      <alignment horizontal="center" vertical="center" wrapText="1"/>
    </xf>
    <xf numFmtId="0" fontId="0" fillId="27" borderId="10" xfId="0" applyFill="1" applyBorder="1" applyAlignment="1">
      <alignment horizontal="center" vertical="center" wrapText="1"/>
    </xf>
    <xf numFmtId="0" fontId="0" fillId="11" borderId="10" xfId="0" applyFill="1" applyBorder="1" applyAlignment="1">
      <alignment horizontal="center" vertical="center" wrapText="1"/>
    </xf>
    <xf numFmtId="0" fontId="0" fillId="28" borderId="10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19" borderId="10" xfId="0" applyFill="1" applyBorder="1" applyAlignment="1">
      <alignment horizontal="center" vertical="center" wrapText="1"/>
    </xf>
    <xf numFmtId="173" fontId="0" fillId="29" borderId="10" xfId="0" applyNumberFormat="1" applyFill="1" applyBorder="1" applyAlignment="1">
      <alignment horizontal="center" vertical="center" wrapText="1"/>
    </xf>
    <xf numFmtId="0" fontId="0" fillId="27" borderId="21" xfId="0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3" fontId="0" fillId="0" borderId="21" xfId="0" applyNumberFormat="1" applyFont="1" applyFill="1" applyBorder="1" applyAlignment="1">
      <alignment horizontal="center" vertical="center" wrapText="1"/>
    </xf>
    <xf numFmtId="175" fontId="4" fillId="26" borderId="10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7" borderId="10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28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center" vertical="center" wrapText="1"/>
    </xf>
    <xf numFmtId="173" fontId="7" fillId="29" borderId="10" xfId="0" applyNumberFormat="1" applyFont="1" applyFill="1" applyBorder="1" applyAlignment="1">
      <alignment horizontal="center" vertical="center" wrapText="1"/>
    </xf>
    <xf numFmtId="0" fontId="7" fillId="27" borderId="21" xfId="0" applyFont="1" applyFill="1" applyBorder="1" applyAlignment="1">
      <alignment horizontal="center" vertical="center" wrapText="1"/>
    </xf>
    <xf numFmtId="173" fontId="7" fillId="30" borderId="10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3" fontId="0" fillId="0" borderId="21" xfId="0" applyNumberFormat="1" applyFont="1" applyFill="1" applyBorder="1" applyAlignment="1">
      <alignment horizontal="center" vertical="center" wrapText="1"/>
    </xf>
    <xf numFmtId="175" fontId="11" fillId="26" borderId="10" xfId="0" applyNumberFormat="1" applyFont="1" applyFill="1" applyBorder="1" applyAlignment="1">
      <alignment horizontal="center" vertical="center" wrapText="1"/>
    </xf>
    <xf numFmtId="173" fontId="0" fillId="11" borderId="10" xfId="0" applyNumberFormat="1" applyFill="1" applyBorder="1" applyAlignment="1">
      <alignment horizontal="center" vertical="center" wrapText="1"/>
    </xf>
    <xf numFmtId="175" fontId="2" fillId="26" borderId="10" xfId="0" applyNumberFormat="1" applyFont="1" applyFill="1" applyBorder="1" applyAlignment="1">
      <alignment horizontal="center" vertical="center" wrapText="1"/>
    </xf>
    <xf numFmtId="175" fontId="0" fillId="11" borderId="10" xfId="0" applyNumberFormat="1" applyFont="1" applyFill="1" applyBorder="1" applyAlignment="1">
      <alignment horizontal="center" vertical="center" wrapText="1"/>
    </xf>
    <xf numFmtId="173" fontId="0" fillId="27" borderId="21" xfId="0" applyNumberForma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19" borderId="10" xfId="0" applyFont="1" applyFill="1" applyBorder="1" applyAlignment="1">
      <alignment horizontal="center" vertical="center" wrapText="1"/>
    </xf>
    <xf numFmtId="0" fontId="7" fillId="26" borderId="10" xfId="0" applyFont="1" applyFill="1" applyBorder="1" applyAlignment="1">
      <alignment horizontal="center" vertical="center" wrapText="1"/>
    </xf>
    <xf numFmtId="173" fontId="7" fillId="29" borderId="10" xfId="0" applyNumberFormat="1" applyFont="1" applyFill="1" applyBorder="1" applyAlignment="1">
      <alignment horizontal="center" vertical="center" wrapText="1"/>
    </xf>
    <xf numFmtId="173" fontId="7" fillId="27" borderId="21" xfId="0" applyNumberFormat="1" applyFont="1" applyFill="1" applyBorder="1" applyAlignment="1">
      <alignment horizontal="center" vertical="center" wrapText="1"/>
    </xf>
    <xf numFmtId="0" fontId="7" fillId="25" borderId="10" xfId="0" applyFont="1" applyFill="1" applyBorder="1" applyAlignment="1">
      <alignment horizontal="center" vertical="center" wrapText="1"/>
    </xf>
    <xf numFmtId="0" fontId="0" fillId="25" borderId="10" xfId="0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3" borderId="10" xfId="0" applyFont="1" applyFill="1" applyBorder="1" applyAlignment="1">
      <alignment horizontal="center" vertical="center" wrapText="1"/>
    </xf>
    <xf numFmtId="0" fontId="0" fillId="19" borderId="1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173" fontId="0" fillId="29" borderId="10" xfId="0" applyNumberFormat="1" applyFont="1" applyFill="1" applyBorder="1" applyAlignment="1">
      <alignment horizontal="center" vertical="center" wrapText="1"/>
    </xf>
    <xf numFmtId="173" fontId="0" fillId="27" borderId="21" xfId="0" applyNumberFormat="1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175" fontId="5" fillId="26" borderId="10" xfId="0" applyNumberFormat="1" applyFont="1" applyFill="1" applyBorder="1" applyAlignment="1">
      <alignment horizontal="center" vertical="center" wrapText="1"/>
    </xf>
    <xf numFmtId="173" fontId="0" fillId="11" borderId="10" xfId="0" applyNumberFormat="1" applyFont="1" applyFill="1" applyBorder="1" applyAlignment="1">
      <alignment horizontal="center" vertical="center" wrapText="1"/>
    </xf>
    <xf numFmtId="173" fontId="7" fillId="3" borderId="10" xfId="0" applyNumberFormat="1" applyFont="1" applyFill="1" applyBorder="1" applyAlignment="1">
      <alignment horizontal="center" vertical="center" wrapText="1"/>
    </xf>
    <xf numFmtId="173" fontId="7" fillId="19" borderId="10" xfId="0" applyNumberFormat="1" applyFont="1" applyFill="1" applyBorder="1" applyAlignment="1">
      <alignment horizontal="center" vertical="center" wrapText="1"/>
    </xf>
    <xf numFmtId="173" fontId="7" fillId="26" borderId="10" xfId="0" applyNumberFormat="1" applyFont="1" applyFill="1" applyBorder="1" applyAlignment="1">
      <alignment horizontal="center" vertical="center" wrapText="1"/>
    </xf>
    <xf numFmtId="173" fontId="7" fillId="27" borderId="21" xfId="0" applyNumberFormat="1" applyFont="1" applyFill="1" applyBorder="1" applyAlignment="1">
      <alignment horizontal="center" vertical="center" wrapText="1"/>
    </xf>
    <xf numFmtId="173" fontId="0" fillId="30" borderId="10" xfId="0" applyNumberFormat="1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173" fontId="0" fillId="3" borderId="10" xfId="0" applyNumberFormat="1" applyFont="1" applyFill="1" applyBorder="1" applyAlignment="1">
      <alignment horizontal="center" vertical="center" wrapText="1"/>
    </xf>
    <xf numFmtId="173" fontId="0" fillId="19" borderId="10" xfId="0" applyNumberFormat="1" applyFont="1" applyFill="1" applyBorder="1" applyAlignment="1">
      <alignment horizontal="center" vertical="center" wrapText="1"/>
    </xf>
    <xf numFmtId="173" fontId="0" fillId="26" borderId="10" xfId="0" applyNumberFormat="1" applyFont="1" applyFill="1" applyBorder="1" applyAlignment="1">
      <alignment horizontal="center" vertical="center" wrapText="1"/>
    </xf>
    <xf numFmtId="173" fontId="0" fillId="30" borderId="10" xfId="0" applyNumberFormat="1" applyFont="1" applyFill="1" applyBorder="1" applyAlignment="1">
      <alignment horizontal="center" vertical="center" wrapText="1"/>
    </xf>
    <xf numFmtId="173" fontId="0" fillId="30" borderId="21" xfId="0" applyNumberFormat="1" applyFont="1" applyFill="1" applyBorder="1" applyAlignment="1">
      <alignment horizontal="center" vertical="center" wrapText="1"/>
    </xf>
    <xf numFmtId="173" fontId="1" fillId="26" borderId="10" xfId="0" applyNumberFormat="1" applyFont="1" applyFill="1" applyBorder="1" applyAlignment="1">
      <alignment horizontal="center" vertical="center" wrapText="1"/>
    </xf>
    <xf numFmtId="173" fontId="1" fillId="26" borderId="21" xfId="0" applyNumberFormat="1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7" fillId="27" borderId="10" xfId="0" applyFont="1" applyFill="1" applyBorder="1" applyAlignment="1">
      <alignment horizontal="center" vertical="center" wrapText="1"/>
    </xf>
    <xf numFmtId="0" fontId="7" fillId="11" borderId="10" xfId="0" applyFont="1" applyFill="1" applyBorder="1" applyAlignment="1">
      <alignment horizontal="center" vertical="center" wrapText="1"/>
    </xf>
    <xf numFmtId="0" fontId="7" fillId="28" borderId="10" xfId="0" applyFont="1" applyFill="1" applyBorder="1" applyAlignment="1">
      <alignment horizontal="center" vertical="center" wrapText="1"/>
    </xf>
    <xf numFmtId="173" fontId="3" fillId="26" borderId="10" xfId="0" applyNumberFormat="1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 wrapText="1"/>
    </xf>
    <xf numFmtId="173" fontId="3" fillId="0" borderId="21" xfId="0" applyNumberFormat="1" applyFont="1" applyFill="1" applyBorder="1" applyAlignment="1">
      <alignment horizontal="center" vertical="center" wrapText="1"/>
    </xf>
    <xf numFmtId="173" fontId="3" fillId="27" borderId="10" xfId="0" applyNumberFormat="1" applyFont="1" applyFill="1" applyBorder="1" applyAlignment="1">
      <alignment horizontal="center" vertical="center" wrapText="1"/>
    </xf>
    <xf numFmtId="173" fontId="3" fillId="11" borderId="10" xfId="0" applyNumberFormat="1" applyFont="1" applyFill="1" applyBorder="1" applyAlignment="1">
      <alignment horizontal="center" vertical="center" wrapText="1"/>
    </xf>
    <xf numFmtId="173" fontId="3" fillId="28" borderId="10" xfId="0" applyNumberFormat="1" applyFont="1" applyFill="1" applyBorder="1" applyAlignment="1">
      <alignment horizontal="center" vertical="center" wrapText="1"/>
    </xf>
    <xf numFmtId="173" fontId="3" fillId="3" borderId="10" xfId="0" applyNumberFormat="1" applyFont="1" applyFill="1" applyBorder="1" applyAlignment="1">
      <alignment horizontal="center" vertical="center" wrapText="1"/>
    </xf>
    <xf numFmtId="173" fontId="3" fillId="19" borderId="10" xfId="0" applyNumberFormat="1" applyFont="1" applyFill="1" applyBorder="1" applyAlignment="1">
      <alignment horizontal="center" vertical="center" wrapText="1"/>
    </xf>
    <xf numFmtId="173" fontId="3" fillId="27" borderId="21" xfId="0" applyNumberFormat="1" applyFont="1" applyFill="1" applyBorder="1" applyAlignment="1">
      <alignment horizontal="center" vertical="center" wrapText="1"/>
    </xf>
    <xf numFmtId="173" fontId="0" fillId="0" borderId="10" xfId="0" applyNumberFormat="1" applyFont="1" applyFill="1" applyBorder="1" applyAlignment="1">
      <alignment horizontal="center" vertical="center" wrapText="1"/>
    </xf>
    <xf numFmtId="173" fontId="0" fillId="0" borderId="2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28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173" fontId="1" fillId="29" borderId="10" xfId="0" applyNumberFormat="1" applyFont="1" applyFill="1" applyBorder="1" applyAlignment="1">
      <alignment horizontal="center" vertical="center" wrapText="1"/>
    </xf>
    <xf numFmtId="173" fontId="1" fillId="27" borderId="21" xfId="0" applyNumberFormat="1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 wrapText="1"/>
    </xf>
    <xf numFmtId="0" fontId="2" fillId="11" borderId="10" xfId="0" applyFont="1" applyFill="1" applyBorder="1" applyAlignment="1">
      <alignment horizontal="center" vertical="center" wrapText="1"/>
    </xf>
    <xf numFmtId="0" fontId="2" fillId="28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173" fontId="2" fillId="29" borderId="10" xfId="0" applyNumberFormat="1" applyFont="1" applyFill="1" applyBorder="1" applyAlignment="1">
      <alignment horizontal="center" vertical="center" wrapText="1"/>
    </xf>
    <xf numFmtId="173" fontId="2" fillId="27" borderId="21" xfId="0" applyNumberFormat="1" applyFont="1" applyFill="1" applyBorder="1" applyAlignment="1">
      <alignment horizontal="center" vertical="center" wrapText="1"/>
    </xf>
    <xf numFmtId="173" fontId="1" fillId="30" borderId="21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2" fontId="2" fillId="26" borderId="10" xfId="0" applyNumberFormat="1" applyFont="1" applyFill="1" applyBorder="1" applyAlignment="1">
      <alignment horizontal="center" vertical="center" wrapText="1"/>
    </xf>
    <xf numFmtId="0" fontId="2" fillId="27" borderId="21" xfId="0" applyFont="1" applyFill="1" applyBorder="1" applyAlignment="1">
      <alignment horizontal="center" vertical="center" wrapText="1"/>
    </xf>
    <xf numFmtId="0" fontId="2" fillId="27" borderId="10" xfId="0" applyFont="1" applyFill="1" applyBorder="1" applyAlignment="1">
      <alignment horizontal="center" vertical="center" wrapText="1"/>
    </xf>
    <xf numFmtId="0" fontId="2" fillId="28" borderId="10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19" borderId="10" xfId="0" applyFont="1" applyFill="1" applyBorder="1" applyAlignment="1">
      <alignment horizontal="center" vertical="center" wrapText="1"/>
    </xf>
    <xf numFmtId="173" fontId="2" fillId="29" borderId="10" xfId="0" applyNumberFormat="1" applyFont="1" applyFill="1" applyBorder="1" applyAlignment="1">
      <alignment horizontal="center" vertical="center" wrapText="1"/>
    </xf>
    <xf numFmtId="173" fontId="2" fillId="27" borderId="21" xfId="0" applyNumberFormat="1" applyFont="1" applyFill="1" applyBorder="1" applyAlignment="1">
      <alignment horizontal="center" vertical="center" wrapText="1"/>
    </xf>
    <xf numFmtId="173" fontId="2" fillId="30" borderId="10" xfId="0" applyNumberFormat="1" applyFont="1" applyFill="1" applyBorder="1" applyAlignment="1">
      <alignment horizontal="center" vertical="center" wrapText="1"/>
    </xf>
    <xf numFmtId="173" fontId="2" fillId="30" borderId="21" xfId="0" applyNumberFormat="1" applyFont="1" applyFill="1" applyBorder="1" applyAlignment="1">
      <alignment horizontal="center" vertical="center" wrapText="1"/>
    </xf>
    <xf numFmtId="0" fontId="0" fillId="29" borderId="10" xfId="0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9" borderId="10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 wrapText="1"/>
    </xf>
    <xf numFmtId="0" fontId="0" fillId="11" borderId="10" xfId="0" applyFont="1" applyFill="1" applyBorder="1" applyAlignment="1">
      <alignment horizontal="center" vertical="center" wrapText="1"/>
    </xf>
    <xf numFmtId="0" fontId="0" fillId="28" borderId="10" xfId="0" applyFont="1" applyFill="1" applyBorder="1" applyAlignment="1">
      <alignment horizontal="center" vertical="center" wrapText="1"/>
    </xf>
    <xf numFmtId="183" fontId="0" fillId="29" borderId="10" xfId="0" applyNumberFormat="1" applyFont="1" applyFill="1" applyBorder="1" applyAlignment="1">
      <alignment horizontal="center" vertical="center" wrapText="1"/>
    </xf>
    <xf numFmtId="0" fontId="0" fillId="27" borderId="21" xfId="0" applyFont="1" applyFill="1" applyBorder="1" applyAlignment="1">
      <alignment horizontal="center" vertical="center" wrapText="1"/>
    </xf>
    <xf numFmtId="175" fontId="0" fillId="24" borderId="10" xfId="0" applyNumberFormat="1" applyFont="1" applyFill="1" applyBorder="1" applyAlignment="1">
      <alignment horizontal="center" vertical="center" wrapText="1"/>
    </xf>
    <xf numFmtId="183" fontId="0" fillId="29" borderId="10" xfId="0" applyNumberFormat="1" applyFill="1" applyBorder="1" applyAlignment="1">
      <alignment horizontal="center" vertical="center" wrapText="1"/>
    </xf>
    <xf numFmtId="175" fontId="0" fillId="30" borderId="10" xfId="0" applyNumberFormat="1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173" fontId="1" fillId="0" borderId="2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27" borderId="10" xfId="0" applyNumberFormat="1" applyFont="1" applyFill="1" applyBorder="1" applyAlignment="1">
      <alignment horizontal="center" vertical="center" wrapText="1"/>
    </xf>
    <xf numFmtId="49" fontId="2" fillId="11" borderId="10" xfId="0" applyNumberFormat="1" applyFont="1" applyFill="1" applyBorder="1" applyAlignment="1">
      <alignment horizontal="center" vertical="center" wrapText="1"/>
    </xf>
    <xf numFmtId="49" fontId="2" fillId="28" borderId="10" xfId="0" applyNumberFormat="1" applyFont="1" applyFill="1" applyBorder="1" applyAlignment="1">
      <alignment horizontal="center" vertical="center" wrapText="1"/>
    </xf>
    <xf numFmtId="49" fontId="2" fillId="3" borderId="10" xfId="0" applyNumberFormat="1" applyFont="1" applyFill="1" applyBorder="1" applyAlignment="1">
      <alignment horizontal="center" vertical="center" wrapText="1"/>
    </xf>
    <xf numFmtId="49" fontId="2" fillId="19" borderId="10" xfId="0" applyNumberFormat="1" applyFont="1" applyFill="1" applyBorder="1" applyAlignment="1">
      <alignment horizontal="center" vertical="center" wrapText="1"/>
    </xf>
    <xf numFmtId="49" fontId="2" fillId="26" borderId="10" xfId="0" applyNumberFormat="1" applyFont="1" applyFill="1" applyBorder="1" applyAlignment="1">
      <alignment horizontal="center" vertical="center" wrapText="1"/>
    </xf>
    <xf numFmtId="49" fontId="2" fillId="29" borderId="10" xfId="0" applyNumberFormat="1" applyFont="1" applyFill="1" applyBorder="1" applyAlignment="1">
      <alignment horizontal="center" vertical="center" wrapText="1"/>
    </xf>
    <xf numFmtId="173" fontId="2" fillId="27" borderId="21" xfId="0" applyNumberFormat="1" applyFont="1" applyFill="1" applyBorder="1" applyAlignment="1">
      <alignment horizontal="center" vertical="center" wrapText="1"/>
    </xf>
    <xf numFmtId="173" fontId="1" fillId="27" borderId="10" xfId="0" applyNumberFormat="1" applyFont="1" applyFill="1" applyBorder="1" applyAlignment="1">
      <alignment horizontal="center" vertical="center" wrapText="1"/>
    </xf>
    <xf numFmtId="173" fontId="1" fillId="11" borderId="10" xfId="0" applyNumberFormat="1" applyFont="1" applyFill="1" applyBorder="1" applyAlignment="1">
      <alignment horizontal="center" vertical="center" wrapText="1"/>
    </xf>
    <xf numFmtId="173" fontId="1" fillId="28" borderId="10" xfId="0" applyNumberFormat="1" applyFont="1" applyFill="1" applyBorder="1" applyAlignment="1">
      <alignment horizontal="center" vertical="center" wrapText="1"/>
    </xf>
    <xf numFmtId="173" fontId="1" fillId="3" borderId="10" xfId="0" applyNumberFormat="1" applyFont="1" applyFill="1" applyBorder="1" applyAlignment="1">
      <alignment horizontal="center" vertical="center" wrapText="1"/>
    </xf>
    <xf numFmtId="173" fontId="1" fillId="19" borderId="10" xfId="0" applyNumberFormat="1" applyFont="1" applyFill="1" applyBorder="1" applyAlignment="1">
      <alignment horizontal="center" vertical="center" wrapText="1"/>
    </xf>
    <xf numFmtId="173" fontId="1" fillId="30" borderId="10" xfId="0" applyNumberFormat="1" applyFont="1" applyFill="1" applyBorder="1" applyAlignment="1">
      <alignment horizontal="center" vertical="center" wrapText="1"/>
    </xf>
    <xf numFmtId="175" fontId="7" fillId="24" borderId="10" xfId="0" applyNumberFormat="1" applyFont="1" applyFill="1" applyBorder="1" applyAlignment="1">
      <alignment horizontal="center" vertical="center" wrapText="1"/>
    </xf>
    <xf numFmtId="173" fontId="7" fillId="28" borderId="10" xfId="0" applyNumberFormat="1" applyFont="1" applyFill="1" applyBorder="1" applyAlignment="1">
      <alignment horizontal="center" vertical="center" wrapText="1"/>
    </xf>
    <xf numFmtId="173" fontId="0" fillId="28" borderId="10" xfId="0" applyNumberFormat="1" applyFill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 vertical="center" wrapText="1"/>
    </xf>
    <xf numFmtId="173" fontId="22" fillId="0" borderId="21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0" fontId="2" fillId="26" borderId="10" xfId="0" applyFont="1" applyFill="1" applyBorder="1" applyAlignment="1">
      <alignment horizontal="center" vertical="center" wrapText="1"/>
    </xf>
    <xf numFmtId="175" fontId="3" fillId="26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7" borderId="10" xfId="0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horizontal="center" vertical="center" wrapText="1"/>
    </xf>
    <xf numFmtId="0" fontId="1" fillId="28" borderId="10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19" borderId="10" xfId="0" applyFont="1" applyFill="1" applyBorder="1" applyAlignment="1">
      <alignment horizontal="center" vertical="center" wrapText="1"/>
    </xf>
    <xf numFmtId="0" fontId="1" fillId="26" borderId="10" xfId="0" applyFont="1" applyFill="1" applyBorder="1" applyAlignment="1">
      <alignment horizontal="center" vertical="center" wrapText="1"/>
    </xf>
    <xf numFmtId="173" fontId="1" fillId="29" borderId="10" xfId="0" applyNumberFormat="1" applyFont="1" applyFill="1" applyBorder="1" applyAlignment="1">
      <alignment horizontal="center" vertical="center" wrapText="1"/>
    </xf>
    <xf numFmtId="0" fontId="1" fillId="27" borderId="21" xfId="0" applyFont="1" applyFill="1" applyBorder="1" applyAlignment="1">
      <alignment horizontal="center" vertical="center" wrapText="1"/>
    </xf>
    <xf numFmtId="173" fontId="3" fillId="29" borderId="10" xfId="0" applyNumberFormat="1" applyFont="1" applyFill="1" applyBorder="1" applyAlignment="1">
      <alignment horizontal="center" vertical="center" wrapText="1"/>
    </xf>
    <xf numFmtId="173" fontId="0" fillId="24" borderId="10" xfId="0" applyNumberFormat="1" applyFill="1" applyBorder="1" applyAlignment="1">
      <alignment horizontal="center" vertical="center" wrapText="1"/>
    </xf>
    <xf numFmtId="173" fontId="1" fillId="0" borderId="21" xfId="0" applyNumberFormat="1" applyFont="1" applyFill="1" applyBorder="1" applyAlignment="1">
      <alignment horizontal="center" vertical="center" wrapText="1"/>
    </xf>
    <xf numFmtId="173" fontId="1" fillId="27" borderId="21" xfId="0" applyNumberFormat="1" applyFont="1" applyFill="1" applyBorder="1" applyAlignment="1">
      <alignment horizontal="center" vertical="center" wrapText="1"/>
    </xf>
    <xf numFmtId="173" fontId="1" fillId="27" borderId="21" xfId="0" applyNumberFormat="1" applyFont="1" applyFill="1" applyBorder="1" applyAlignment="1">
      <alignment horizontal="center" vertical="center" wrapText="1"/>
    </xf>
    <xf numFmtId="173" fontId="7" fillId="0" borderId="10" xfId="0" applyNumberFormat="1" applyFont="1" applyFill="1" applyBorder="1" applyAlignment="1">
      <alignment horizontal="center" vertical="center" wrapText="1"/>
    </xf>
    <xf numFmtId="175" fontId="7" fillId="0" borderId="10" xfId="0" applyNumberFormat="1" applyFont="1" applyFill="1" applyBorder="1" applyAlignment="1">
      <alignment horizontal="center" vertical="center" wrapText="1"/>
    </xf>
    <xf numFmtId="173" fontId="0" fillId="30" borderId="21" xfId="0" applyNumberFormat="1" applyFont="1" applyFill="1" applyBorder="1" applyAlignment="1">
      <alignment horizontal="center" vertical="center" wrapText="1"/>
    </xf>
    <xf numFmtId="173" fontId="24" fillId="0" borderId="10" xfId="0" applyNumberFormat="1" applyFont="1" applyFill="1" applyBorder="1" applyAlignment="1">
      <alignment horizontal="center" vertical="center"/>
    </xf>
    <xf numFmtId="173" fontId="24" fillId="0" borderId="21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173" fontId="20" fillId="0" borderId="21" xfId="0" applyNumberFormat="1" applyFont="1" applyFill="1" applyBorder="1" applyAlignment="1">
      <alignment horizontal="center" vertical="center"/>
    </xf>
    <xf numFmtId="173" fontId="7" fillId="0" borderId="21" xfId="0" applyNumberFormat="1" applyFont="1" applyFill="1" applyBorder="1" applyAlignment="1">
      <alignment horizontal="center" vertical="center"/>
    </xf>
    <xf numFmtId="173" fontId="0" fillId="0" borderId="21" xfId="0" applyNumberFormat="1" applyFont="1" applyFill="1" applyBorder="1" applyAlignment="1">
      <alignment horizontal="center" vertical="center"/>
    </xf>
    <xf numFmtId="173" fontId="0" fillId="0" borderId="21" xfId="0" applyNumberFormat="1" applyFill="1" applyBorder="1" applyAlignment="1">
      <alignment horizontal="center" vertical="center" wrapText="1"/>
    </xf>
    <xf numFmtId="173" fontId="24" fillId="0" borderId="21" xfId="0" applyNumberFormat="1" applyFont="1" applyFill="1" applyBorder="1" applyAlignment="1">
      <alignment horizontal="center" vertical="center"/>
    </xf>
    <xf numFmtId="173" fontId="1" fillId="0" borderId="10" xfId="0" applyNumberFormat="1" applyFont="1" applyFill="1" applyBorder="1" applyAlignment="1">
      <alignment horizontal="center" vertical="center"/>
    </xf>
    <xf numFmtId="173" fontId="1" fillId="0" borderId="21" xfId="0" applyNumberFormat="1" applyFont="1" applyFill="1" applyBorder="1" applyAlignment="1">
      <alignment horizontal="center" vertical="center"/>
    </xf>
    <xf numFmtId="175" fontId="5" fillId="0" borderId="21" xfId="0" applyNumberFormat="1" applyFont="1" applyFill="1" applyBorder="1" applyAlignment="1">
      <alignment horizontal="center" vertical="center"/>
    </xf>
    <xf numFmtId="175" fontId="2" fillId="0" borderId="21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4" fontId="5" fillId="0" borderId="21" xfId="0" applyNumberFormat="1" applyFont="1" applyFill="1" applyBorder="1" applyAlignment="1">
      <alignment horizontal="center" vertical="center"/>
    </xf>
    <xf numFmtId="173" fontId="7" fillId="0" borderId="40" xfId="0" applyNumberFormat="1" applyFont="1" applyFill="1" applyBorder="1" applyAlignment="1">
      <alignment horizontal="center" vertical="center" wrapText="1"/>
    </xf>
    <xf numFmtId="173" fontId="0" fillId="0" borderId="40" xfId="0" applyNumberFormat="1" applyFont="1" applyFill="1" applyBorder="1" applyAlignment="1">
      <alignment horizontal="center" vertical="center" wrapText="1"/>
    </xf>
    <xf numFmtId="173" fontId="19" fillId="0" borderId="21" xfId="0" applyNumberFormat="1" applyFont="1" applyFill="1" applyBorder="1" applyAlignment="1">
      <alignment horizontal="center" vertical="center"/>
    </xf>
    <xf numFmtId="173" fontId="28" fillId="0" borderId="2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73" fontId="0" fillId="0" borderId="40" xfId="0" applyNumberFormat="1" applyFont="1" applyFill="1" applyBorder="1" applyAlignment="1">
      <alignment horizontal="center" vertical="center" wrapText="1"/>
    </xf>
    <xf numFmtId="173" fontId="7" fillId="0" borderId="21" xfId="0" applyNumberFormat="1" applyFont="1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173" fontId="1" fillId="0" borderId="10" xfId="0" applyNumberFormat="1" applyFont="1" applyFill="1" applyBorder="1" applyAlignment="1">
      <alignment horizontal="center" vertical="center" wrapText="1"/>
    </xf>
    <xf numFmtId="173" fontId="1" fillId="0" borderId="21" xfId="0" applyNumberFormat="1" applyFont="1" applyFill="1" applyBorder="1" applyAlignment="1">
      <alignment horizontal="center"/>
    </xf>
    <xf numFmtId="173" fontId="0" fillId="0" borderId="45" xfId="0" applyNumberFormat="1" applyFont="1" applyFill="1" applyBorder="1" applyAlignment="1">
      <alignment horizontal="center"/>
    </xf>
    <xf numFmtId="173" fontId="0" fillId="0" borderId="35" xfId="0" applyNumberFormat="1" applyFont="1" applyFill="1" applyBorder="1" applyAlignment="1">
      <alignment horizontal="center"/>
    </xf>
    <xf numFmtId="173" fontId="7" fillId="0" borderId="45" xfId="0" applyNumberFormat="1" applyFont="1" applyFill="1" applyBorder="1" applyAlignment="1">
      <alignment horizontal="center" vertical="top"/>
    </xf>
    <xf numFmtId="173" fontId="1" fillId="0" borderId="49" xfId="0" applyNumberFormat="1" applyFont="1" applyFill="1" applyBorder="1" applyAlignment="1">
      <alignment horizontal="center" vertical="center" wrapText="1"/>
    </xf>
    <xf numFmtId="173" fontId="0" fillId="0" borderId="50" xfId="0" applyNumberFormat="1" applyFont="1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173" fontId="1" fillId="0" borderId="33" xfId="0" applyNumberFormat="1" applyFont="1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173" fontId="0" fillId="0" borderId="51" xfId="0" applyNumberFormat="1" applyFill="1" applyBorder="1" applyAlignment="1">
      <alignment horizontal="center" vertical="center" wrapText="1"/>
    </xf>
    <xf numFmtId="173" fontId="0" fillId="0" borderId="33" xfId="0" applyNumberFormat="1" applyFont="1" applyFill="1" applyBorder="1" applyAlignment="1">
      <alignment horizontal="center" vertical="center" wrapText="1"/>
    </xf>
    <xf numFmtId="173" fontId="0" fillId="0" borderId="52" xfId="0" applyNumberFormat="1" applyFill="1" applyBorder="1" applyAlignment="1">
      <alignment horizontal="center" vertical="center" wrapText="1"/>
    </xf>
    <xf numFmtId="0" fontId="0" fillId="0" borderId="53" xfId="0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173" fontId="0" fillId="0" borderId="20" xfId="0" applyNumberFormat="1" applyFill="1" applyBorder="1" applyAlignment="1">
      <alignment horizontal="center" vertical="center" wrapText="1"/>
    </xf>
    <xf numFmtId="173" fontId="0" fillId="0" borderId="23" xfId="0" applyNumberFormat="1" applyFill="1" applyBorder="1" applyAlignment="1">
      <alignment horizontal="center" vertical="center" wrapText="1"/>
    </xf>
    <xf numFmtId="173" fontId="0" fillId="0" borderId="46" xfId="0" applyNumberFormat="1" applyFont="1" applyFill="1" applyBorder="1" applyAlignment="1">
      <alignment horizontal="center" vertical="center" wrapText="1"/>
    </xf>
    <xf numFmtId="173" fontId="0" fillId="0" borderId="13" xfId="0" applyNumberForma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left" vertical="center" wrapText="1"/>
    </xf>
    <xf numFmtId="173" fontId="16" fillId="0" borderId="10" xfId="0" applyNumberFormat="1" applyFont="1" applyFill="1" applyBorder="1" applyAlignment="1">
      <alignment horizontal="center" vertical="center" wrapText="1"/>
    </xf>
    <xf numFmtId="173" fontId="1" fillId="0" borderId="46" xfId="0" applyNumberFormat="1" applyFont="1" applyFill="1" applyBorder="1" applyAlignment="1">
      <alignment horizontal="center" vertical="center" wrapText="1"/>
    </xf>
    <xf numFmtId="175" fontId="2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ont="1" applyFill="1" applyBorder="1" applyAlignment="1">
      <alignment horizontal="center" vertical="center" wrapText="1"/>
    </xf>
    <xf numFmtId="175" fontId="0" fillId="0" borderId="10" xfId="0" applyNumberFormat="1" applyFill="1" applyBorder="1" applyAlignment="1">
      <alignment horizontal="center" vertical="center" wrapText="1"/>
    </xf>
    <xf numFmtId="173" fontId="0" fillId="0" borderId="45" xfId="0" applyNumberFormat="1" applyFill="1" applyBorder="1" applyAlignment="1">
      <alignment horizontal="center" vertical="center" wrapText="1"/>
    </xf>
    <xf numFmtId="173" fontId="27" fillId="0" borderId="21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top" wrapText="1"/>
    </xf>
    <xf numFmtId="175" fontId="4" fillId="0" borderId="21" xfId="0" applyNumberFormat="1" applyFont="1" applyFill="1" applyBorder="1" applyAlignment="1">
      <alignment horizontal="center" vertical="center"/>
    </xf>
    <xf numFmtId="173" fontId="4" fillId="0" borderId="2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73" fontId="16" fillId="0" borderId="21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173" fontId="30" fillId="0" borderId="21" xfId="0" applyNumberFormat="1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left" vertical="top" wrapText="1"/>
    </xf>
    <xf numFmtId="0" fontId="5" fillId="0" borderId="23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wrapText="1"/>
    </xf>
    <xf numFmtId="173" fontId="2" fillId="0" borderId="10" xfId="0" applyNumberFormat="1" applyFont="1" applyFill="1" applyBorder="1" applyAlignment="1">
      <alignment horizontal="center" vertical="top"/>
    </xf>
    <xf numFmtId="173" fontId="7" fillId="0" borderId="10" xfId="0" applyNumberFormat="1" applyFont="1" applyFill="1" applyBorder="1" applyAlignment="1">
      <alignment horizontal="center" vertical="top"/>
    </xf>
    <xf numFmtId="0" fontId="3" fillId="0" borderId="23" xfId="0" applyFont="1" applyFill="1" applyBorder="1" applyAlignment="1">
      <alignment wrapText="1"/>
    </xf>
    <xf numFmtId="173" fontId="3" fillId="0" borderId="10" xfId="0" applyNumberFormat="1" applyFont="1" applyFill="1" applyBorder="1" applyAlignment="1">
      <alignment horizontal="center" vertical="top"/>
    </xf>
    <xf numFmtId="173" fontId="1" fillId="0" borderId="10" xfId="0" applyNumberFormat="1" applyFont="1" applyFill="1" applyBorder="1" applyAlignment="1">
      <alignment horizontal="center" vertical="top"/>
    </xf>
    <xf numFmtId="173" fontId="0" fillId="0" borderId="23" xfId="0" applyNumberFormat="1" applyFont="1" applyFill="1" applyBorder="1" applyAlignment="1">
      <alignment horizontal="center" vertical="center" wrapText="1"/>
    </xf>
    <xf numFmtId="173" fontId="0" fillId="0" borderId="13" xfId="0" applyNumberFormat="1" applyFont="1" applyFill="1" applyBorder="1" applyAlignment="1">
      <alignment horizontal="center" vertical="center" wrapText="1"/>
    </xf>
    <xf numFmtId="173" fontId="0" fillId="0" borderId="23" xfId="0" applyNumberFormat="1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/>
    </xf>
    <xf numFmtId="173" fontId="1" fillId="0" borderId="33" xfId="0" applyNumberFormat="1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173" fontId="0" fillId="0" borderId="46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8" fillId="0" borderId="31" xfId="0" applyFont="1" applyFill="1" applyBorder="1" applyAlignment="1">
      <alignment horizontal="center" vertical="center" wrapText="1"/>
    </xf>
    <xf numFmtId="173" fontId="0" fillId="30" borderId="20" xfId="0" applyNumberFormat="1" applyFill="1" applyBorder="1" applyAlignment="1">
      <alignment horizontal="center" vertical="center" wrapText="1"/>
    </xf>
    <xf numFmtId="173" fontId="7" fillId="0" borderId="31" xfId="0" applyNumberFormat="1" applyFont="1" applyFill="1" applyBorder="1" applyAlignment="1">
      <alignment horizontal="center" vertical="top"/>
    </xf>
    <xf numFmtId="0" fontId="0" fillId="0" borderId="31" xfId="0" applyFill="1" applyBorder="1" applyAlignment="1">
      <alignment horizontal="center" vertical="center" wrapText="1"/>
    </xf>
    <xf numFmtId="173" fontId="0" fillId="0" borderId="31" xfId="0" applyNumberFormat="1" applyFill="1" applyBorder="1" applyAlignment="1">
      <alignment horizontal="center" vertical="center" wrapText="1"/>
    </xf>
    <xf numFmtId="173" fontId="1" fillId="0" borderId="23" xfId="0" applyNumberFormat="1" applyFont="1" applyFill="1" applyBorder="1" applyAlignment="1">
      <alignment horizontal="center" vertical="center" wrapText="1"/>
    </xf>
    <xf numFmtId="173" fontId="1" fillId="0" borderId="28" xfId="0" applyNumberFormat="1" applyFont="1" applyFill="1" applyBorder="1" applyAlignment="1">
      <alignment horizontal="center" vertical="center" wrapText="1"/>
    </xf>
    <xf numFmtId="173" fontId="1" fillId="0" borderId="46" xfId="0" applyNumberFormat="1" applyFont="1" applyFill="1" applyBorder="1" applyAlignment="1">
      <alignment horizontal="center" vertical="center" wrapText="1"/>
    </xf>
    <xf numFmtId="173" fontId="1" fillId="0" borderId="33" xfId="0" applyNumberFormat="1" applyFont="1" applyFill="1" applyBorder="1" applyAlignment="1">
      <alignment horizontal="center" vertical="center" wrapText="1"/>
    </xf>
    <xf numFmtId="173" fontId="0" fillId="0" borderId="22" xfId="0" applyNumberFormat="1" applyFill="1" applyBorder="1" applyAlignment="1">
      <alignment horizontal="center" vertical="center" wrapText="1"/>
    </xf>
    <xf numFmtId="173" fontId="0" fillId="0" borderId="18" xfId="0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/>
    </xf>
    <xf numFmtId="173" fontId="0" fillId="0" borderId="18" xfId="0" applyNumberForma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/>
    </xf>
    <xf numFmtId="173" fontId="0" fillId="0" borderId="52" xfId="0" applyNumberFormat="1" applyFont="1" applyFill="1" applyBorder="1" applyAlignment="1">
      <alignment horizontal="center" vertical="center" wrapText="1"/>
    </xf>
    <xf numFmtId="0" fontId="0" fillId="0" borderId="5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3" fontId="16" fillId="0" borderId="10" xfId="0" applyNumberFormat="1" applyFont="1" applyFill="1" applyBorder="1" applyAlignment="1">
      <alignment horizontal="center" vertical="center"/>
    </xf>
    <xf numFmtId="173" fontId="20" fillId="0" borderId="10" xfId="0" applyNumberFormat="1" applyFont="1" applyFill="1" applyBorder="1" applyAlignment="1">
      <alignment horizontal="center" vertical="center"/>
    </xf>
    <xf numFmtId="173" fontId="7" fillId="0" borderId="10" xfId="0" applyNumberFormat="1" applyFont="1" applyFill="1" applyBorder="1" applyAlignment="1">
      <alignment horizontal="center" vertical="center"/>
    </xf>
    <xf numFmtId="173" fontId="0" fillId="0" borderId="10" xfId="0" applyNumberFormat="1" applyFont="1" applyFill="1" applyBorder="1" applyAlignment="1">
      <alignment horizontal="center" vertical="center"/>
    </xf>
    <xf numFmtId="173" fontId="24" fillId="0" borderId="10" xfId="0" applyNumberFormat="1" applyFont="1" applyFill="1" applyBorder="1" applyAlignment="1">
      <alignment horizontal="center" vertical="center"/>
    </xf>
    <xf numFmtId="173" fontId="27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7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Fill="1" applyBorder="1" applyAlignment="1">
      <alignment horizontal="center" vertical="center" wrapText="1"/>
    </xf>
    <xf numFmtId="173" fontId="19" fillId="0" borderId="10" xfId="0" applyNumberFormat="1" applyFont="1" applyFill="1" applyBorder="1" applyAlignment="1">
      <alignment horizontal="center" vertical="center"/>
    </xf>
    <xf numFmtId="173" fontId="28" fillId="0" borderId="10" xfId="0" applyNumberFormat="1" applyFont="1" applyFill="1" applyBorder="1" applyAlignment="1">
      <alignment horizontal="center" vertical="center"/>
    </xf>
    <xf numFmtId="49" fontId="16" fillId="0" borderId="10" xfId="0" applyNumberFormat="1" applyFont="1" applyFill="1" applyBorder="1" applyAlignment="1">
      <alignment horizontal="center" vertical="top" wrapText="1"/>
    </xf>
    <xf numFmtId="0" fontId="20" fillId="0" borderId="10" xfId="0" applyFont="1" applyFill="1" applyBorder="1" applyAlignment="1">
      <alignment horizontal="center" vertical="top" wrapText="1"/>
    </xf>
    <xf numFmtId="0" fontId="31" fillId="0" borderId="10" xfId="0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173" fontId="0" fillId="0" borderId="23" xfId="0" applyNumberFormat="1" applyFont="1" applyFill="1" applyBorder="1" applyAlignment="1">
      <alignment horizontal="center"/>
    </xf>
    <xf numFmtId="173" fontId="0" fillId="0" borderId="18" xfId="0" applyNumberFormat="1" applyFont="1" applyFill="1" applyBorder="1" applyAlignment="1">
      <alignment horizontal="center"/>
    </xf>
    <xf numFmtId="173" fontId="7" fillId="0" borderId="23" xfId="0" applyNumberFormat="1" applyFont="1" applyFill="1" applyBorder="1" applyAlignment="1">
      <alignment horizontal="center" vertical="top"/>
    </xf>
    <xf numFmtId="173" fontId="1" fillId="0" borderId="46" xfId="0" applyNumberFormat="1" applyFont="1" applyFill="1" applyBorder="1" applyAlignment="1">
      <alignment horizontal="center" vertical="center" wrapText="1"/>
    </xf>
    <xf numFmtId="173" fontId="0" fillId="0" borderId="46" xfId="0" applyNumberForma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vertical="center" wrapText="1"/>
    </xf>
    <xf numFmtId="173" fontId="0" fillId="0" borderId="23" xfId="0" applyNumberFormat="1" applyFont="1" applyFill="1" applyBorder="1" applyAlignment="1">
      <alignment horizontal="center" vertical="center" wrapText="1"/>
    </xf>
    <xf numFmtId="175" fontId="0" fillId="0" borderId="23" xfId="0" applyNumberFormat="1" applyFill="1" applyBorder="1" applyAlignment="1">
      <alignment horizontal="center" vertical="center" wrapText="1"/>
    </xf>
    <xf numFmtId="0" fontId="8" fillId="0" borderId="54" xfId="0" applyFont="1" applyFill="1" applyBorder="1" applyAlignment="1">
      <alignment horizontal="center" vertical="center" wrapText="1"/>
    </xf>
    <xf numFmtId="0" fontId="8" fillId="0" borderId="55" xfId="0" applyFont="1" applyFill="1" applyBorder="1" applyAlignment="1">
      <alignment horizontal="center" vertical="center" wrapText="1"/>
    </xf>
    <xf numFmtId="0" fontId="0" fillId="26" borderId="23" xfId="0" applyFill="1" applyBorder="1" applyAlignment="1">
      <alignment horizontal="center" vertical="center" wrapText="1"/>
    </xf>
    <xf numFmtId="0" fontId="8" fillId="27" borderId="23" xfId="0" applyFont="1" applyFill="1" applyBorder="1" applyAlignment="1">
      <alignment horizontal="center" vertical="center" wrapText="1"/>
    </xf>
    <xf numFmtId="0" fontId="8" fillId="11" borderId="23" xfId="0" applyFont="1" applyFill="1" applyBorder="1" applyAlignment="1">
      <alignment horizontal="center" vertical="center" wrapText="1"/>
    </xf>
    <xf numFmtId="0" fontId="8" fillId="28" borderId="23" xfId="0" applyFont="1" applyFill="1" applyBorder="1" applyAlignment="1">
      <alignment horizontal="center" vertical="center" wrapText="1"/>
    </xf>
    <xf numFmtId="0" fontId="8" fillId="3" borderId="23" xfId="0" applyFont="1" applyFill="1" applyBorder="1" applyAlignment="1">
      <alignment horizontal="center" vertical="center" wrapText="1"/>
    </xf>
    <xf numFmtId="0" fontId="8" fillId="19" borderId="23" xfId="0" applyFont="1" applyFill="1" applyBorder="1" applyAlignment="1">
      <alignment horizontal="center" vertical="center" wrapText="1"/>
    </xf>
    <xf numFmtId="0" fontId="8" fillId="26" borderId="23" xfId="0" applyFont="1" applyFill="1" applyBorder="1" applyAlignment="1">
      <alignment horizontal="center" vertical="center" wrapText="1"/>
    </xf>
    <xf numFmtId="0" fontId="8" fillId="29" borderId="23" xfId="0" applyFont="1" applyFill="1" applyBorder="1" applyAlignment="1">
      <alignment horizontal="center" vertical="center" wrapText="1"/>
    </xf>
    <xf numFmtId="173" fontId="1" fillId="0" borderId="56" xfId="0" applyNumberFormat="1" applyFont="1" applyFill="1" applyBorder="1" applyAlignment="1">
      <alignment horizontal="center" vertical="center" wrapText="1"/>
    </xf>
    <xf numFmtId="173" fontId="1" fillId="0" borderId="27" xfId="0" applyNumberFormat="1" applyFont="1" applyFill="1" applyBorder="1" applyAlignment="1">
      <alignment horizontal="center" vertical="center" wrapText="1"/>
    </xf>
    <xf numFmtId="173" fontId="1" fillId="0" borderId="57" xfId="0" applyNumberFormat="1" applyFont="1" applyFill="1" applyBorder="1" applyAlignment="1">
      <alignment horizontal="center" vertical="center" wrapText="1"/>
    </xf>
    <xf numFmtId="0" fontId="0" fillId="0" borderId="49" xfId="0" applyBorder="1" applyAlignment="1">
      <alignment horizontal="center"/>
    </xf>
    <xf numFmtId="173" fontId="0" fillId="30" borderId="58" xfId="0" applyNumberFormat="1" applyFill="1" applyBorder="1" applyAlignment="1">
      <alignment horizontal="center" vertical="center" wrapText="1"/>
    </xf>
    <xf numFmtId="173" fontId="1" fillId="0" borderId="59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26" borderId="46" xfId="0" applyFont="1" applyFill="1" applyBorder="1" applyAlignment="1">
      <alignment horizontal="center" vertical="center" wrapText="1"/>
    </xf>
    <xf numFmtId="0" fontId="25" fillId="0" borderId="46" xfId="0" applyFont="1" applyFill="1" applyBorder="1" applyAlignment="1">
      <alignment horizontal="center" vertical="center" wrapText="1"/>
    </xf>
    <xf numFmtId="0" fontId="25" fillId="27" borderId="46" xfId="0" applyFont="1" applyFill="1" applyBorder="1" applyAlignment="1">
      <alignment horizontal="center" vertical="center" wrapText="1"/>
    </xf>
    <xf numFmtId="0" fontId="25" fillId="11" borderId="46" xfId="0" applyFont="1" applyFill="1" applyBorder="1" applyAlignment="1">
      <alignment horizontal="center" vertical="center" wrapText="1"/>
    </xf>
    <xf numFmtId="0" fontId="25" fillId="28" borderId="46" xfId="0" applyFont="1" applyFill="1" applyBorder="1" applyAlignment="1">
      <alignment horizontal="center" vertical="center" wrapText="1"/>
    </xf>
    <xf numFmtId="0" fontId="25" fillId="3" borderId="46" xfId="0" applyFont="1" applyFill="1" applyBorder="1" applyAlignment="1">
      <alignment horizontal="center" vertical="center" wrapText="1"/>
    </xf>
    <xf numFmtId="0" fontId="25" fillId="19" borderId="46" xfId="0" applyFont="1" applyFill="1" applyBorder="1" applyAlignment="1">
      <alignment horizontal="center" vertical="center" wrapText="1"/>
    </xf>
    <xf numFmtId="0" fontId="25" fillId="26" borderId="46" xfId="0" applyFont="1" applyFill="1" applyBorder="1" applyAlignment="1">
      <alignment horizontal="center" vertical="center" wrapText="1"/>
    </xf>
    <xf numFmtId="0" fontId="8" fillId="0" borderId="46" xfId="0" applyFont="1" applyFill="1" applyBorder="1" applyAlignment="1">
      <alignment horizontal="center" vertical="center" wrapText="1"/>
    </xf>
    <xf numFmtId="173" fontId="8" fillId="29" borderId="46" xfId="0" applyNumberFormat="1" applyFont="1" applyFill="1" applyBorder="1" applyAlignment="1">
      <alignment horizontal="center" vertical="center" wrapText="1"/>
    </xf>
    <xf numFmtId="0" fontId="8" fillId="27" borderId="33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73" fontId="0" fillId="0" borderId="0" xfId="0" applyNumberFormat="1" applyFill="1" applyAlignment="1">
      <alignment vertical="center" wrapText="1"/>
    </xf>
    <xf numFmtId="173" fontId="0" fillId="0" borderId="13" xfId="0" applyNumberFormat="1" applyFont="1" applyFill="1" applyBorder="1" applyAlignment="1">
      <alignment horizontal="center" vertical="center" wrapText="1"/>
    </xf>
    <xf numFmtId="173" fontId="0" fillId="0" borderId="33" xfId="0" applyNumberFormat="1" applyFont="1" applyFill="1" applyBorder="1" applyAlignment="1">
      <alignment horizontal="center" vertical="center" wrapText="1"/>
    </xf>
    <xf numFmtId="0" fontId="0" fillId="0" borderId="46" xfId="0" applyFont="1" applyFill="1" applyBorder="1" applyAlignment="1">
      <alignment horizontal="center"/>
    </xf>
    <xf numFmtId="173" fontId="0" fillId="0" borderId="52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49" fontId="3" fillId="0" borderId="52" xfId="0" applyNumberFormat="1" applyFont="1" applyFill="1" applyBorder="1" applyAlignment="1">
      <alignment horizontal="center" vertical="center" wrapText="1"/>
    </xf>
    <xf numFmtId="173" fontId="1" fillId="0" borderId="53" xfId="0" applyNumberFormat="1" applyFont="1" applyFill="1" applyBorder="1" applyAlignment="1">
      <alignment horizontal="center" vertical="center" wrapText="1"/>
    </xf>
    <xf numFmtId="173" fontId="1" fillId="0" borderId="13" xfId="0" applyNumberFormat="1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vertical="center" wrapText="1"/>
    </xf>
    <xf numFmtId="173" fontId="1" fillId="0" borderId="52" xfId="0" applyNumberFormat="1" applyFont="1" applyFill="1" applyBorder="1" applyAlignment="1">
      <alignment horizontal="center" vertical="center" wrapText="1"/>
    </xf>
    <xf numFmtId="173" fontId="1" fillId="0" borderId="13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 wrapText="1"/>
    </xf>
    <xf numFmtId="49" fontId="2" fillId="0" borderId="51" xfId="0" applyNumberFormat="1" applyFont="1" applyFill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0" xfId="0" applyFont="1" applyFill="1" applyBorder="1" applyAlignment="1">
      <alignment vertical="center" wrapText="1"/>
    </xf>
    <xf numFmtId="0" fontId="2" fillId="0" borderId="56" xfId="0" applyFont="1" applyFill="1" applyBorder="1" applyAlignment="1">
      <alignment horizontal="center" vertical="center" wrapText="1"/>
    </xf>
    <xf numFmtId="173" fontId="1" fillId="0" borderId="49" xfId="0" applyNumberFormat="1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/>
    </xf>
    <xf numFmtId="0" fontId="0" fillId="0" borderId="61" xfId="0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173" fontId="1" fillId="0" borderId="0" xfId="0" applyNumberFormat="1" applyFont="1" applyFill="1" applyAlignment="1">
      <alignment horizontal="center" vertical="center" wrapText="1"/>
    </xf>
    <xf numFmtId="173" fontId="0" fillId="17" borderId="0" xfId="0" applyNumberFormat="1" applyFill="1" applyAlignment="1">
      <alignment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46" xfId="0" applyNumberFormat="1" applyFont="1" applyFill="1" applyBorder="1" applyAlignment="1">
      <alignment horizontal="left" vertical="center" wrapText="1"/>
    </xf>
    <xf numFmtId="173" fontId="30" fillId="0" borderId="18" xfId="0" applyNumberFormat="1" applyFont="1" applyFill="1" applyBorder="1" applyAlignment="1">
      <alignment horizontal="center" vertical="center" wrapText="1"/>
    </xf>
    <xf numFmtId="173" fontId="1" fillId="0" borderId="32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60" xfId="0" applyFont="1" applyFill="1" applyBorder="1" applyAlignment="1">
      <alignment horizontal="center" vertical="center" wrapText="1"/>
    </xf>
    <xf numFmtId="49" fontId="3" fillId="0" borderId="29" xfId="0" applyNumberFormat="1" applyFont="1" applyFill="1" applyBorder="1" applyAlignment="1">
      <alignment horizontal="center" vertical="center" wrapText="1"/>
    </xf>
    <xf numFmtId="173" fontId="0" fillId="0" borderId="49" xfId="0" applyNumberFormat="1" applyFont="1" applyFill="1" applyBorder="1" applyAlignment="1">
      <alignment horizontal="center" vertical="center" wrapText="1"/>
    </xf>
    <xf numFmtId="173" fontId="0" fillId="0" borderId="49" xfId="0" applyNumberFormat="1" applyFont="1" applyFill="1" applyBorder="1" applyAlignment="1">
      <alignment horizontal="center" vertical="center" wrapText="1"/>
    </xf>
    <xf numFmtId="173" fontId="0" fillId="0" borderId="49" xfId="0" applyNumberFormat="1" applyFill="1" applyBorder="1" applyAlignment="1">
      <alignment horizontal="center" vertical="center" wrapText="1"/>
    </xf>
    <xf numFmtId="173" fontId="1" fillId="0" borderId="18" xfId="0" applyNumberFormat="1" applyFont="1" applyFill="1" applyBorder="1" applyAlignment="1">
      <alignment horizontal="center" vertical="center" wrapText="1"/>
    </xf>
    <xf numFmtId="173" fontId="1" fillId="0" borderId="35" xfId="0" applyNumberFormat="1" applyFont="1" applyFill="1" applyBorder="1" applyAlignment="1">
      <alignment horizontal="center" vertical="center" wrapText="1"/>
    </xf>
    <xf numFmtId="173" fontId="1" fillId="0" borderId="35" xfId="0" applyNumberFormat="1" applyFont="1" applyFill="1" applyBorder="1" applyAlignment="1">
      <alignment horizontal="center" vertical="center" wrapText="1"/>
    </xf>
    <xf numFmtId="173" fontId="1" fillId="0" borderId="62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63" xfId="0" applyNumberFormat="1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0" fillId="0" borderId="49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vertical="center" wrapText="1"/>
    </xf>
    <xf numFmtId="0" fontId="2" fillId="0" borderId="29" xfId="0" applyFont="1" applyFill="1" applyBorder="1" applyAlignment="1">
      <alignment vertical="center" wrapText="1"/>
    </xf>
    <xf numFmtId="173" fontId="0" fillId="0" borderId="40" xfId="0" applyNumberFormat="1" applyFont="1" applyFill="1" applyBorder="1" applyAlignment="1">
      <alignment horizontal="center" vertical="center" wrapText="1"/>
    </xf>
    <xf numFmtId="173" fontId="3" fillId="30" borderId="10" xfId="0" applyNumberFormat="1" applyFont="1" applyFill="1" applyBorder="1" applyAlignment="1">
      <alignment horizontal="center" vertical="center" wrapText="1"/>
    </xf>
    <xf numFmtId="0" fontId="0" fillId="2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175" fontId="0" fillId="0" borderId="10" xfId="0" applyNumberFormat="1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173" fontId="1" fillId="0" borderId="40" xfId="0" applyNumberFormat="1" applyFont="1" applyFill="1" applyBorder="1" applyAlignment="1">
      <alignment horizontal="center" vertical="center" wrapText="1"/>
    </xf>
    <xf numFmtId="0" fontId="2" fillId="0" borderId="58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left" vertical="top" wrapText="1"/>
    </xf>
    <xf numFmtId="0" fontId="0" fillId="0" borderId="0" xfId="0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173" fontId="0" fillId="0" borderId="0" xfId="0" applyNumberForma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0" fontId="5" fillId="0" borderId="23" xfId="0" applyFont="1" applyFill="1" applyBorder="1" applyAlignment="1">
      <alignment vertical="center" wrapText="1"/>
    </xf>
    <xf numFmtId="0" fontId="5" fillId="0" borderId="18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 wrapText="1"/>
    </xf>
    <xf numFmtId="0" fontId="8" fillId="0" borderId="66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49" fontId="2" fillId="0" borderId="23" xfId="0" applyNumberFormat="1" applyFont="1" applyFill="1" applyBorder="1" applyAlignment="1">
      <alignment horizontal="left" vertical="top" wrapText="1"/>
    </xf>
    <xf numFmtId="49" fontId="2" fillId="0" borderId="18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8" fillId="0" borderId="38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" fillId="0" borderId="41" xfId="0" applyFont="1" applyFill="1" applyBorder="1" applyAlignment="1">
      <alignment horizontal="center" vertical="center" wrapText="1"/>
    </xf>
    <xf numFmtId="0" fontId="8" fillId="0" borderId="4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left" vertical="top" wrapText="1"/>
    </xf>
    <xf numFmtId="0" fontId="11" fillId="0" borderId="18" xfId="0" applyFont="1" applyFill="1" applyBorder="1" applyAlignment="1">
      <alignment horizontal="left" vertical="top" wrapText="1"/>
    </xf>
    <xf numFmtId="0" fontId="11" fillId="0" borderId="13" xfId="0" applyFont="1" applyFill="1" applyBorder="1" applyAlignment="1">
      <alignment horizontal="left" vertical="top" wrapText="1"/>
    </xf>
    <xf numFmtId="0" fontId="23" fillId="0" borderId="23" xfId="0" applyFont="1" applyFill="1" applyBorder="1" applyAlignment="1">
      <alignment horizontal="left" vertical="top" wrapText="1"/>
    </xf>
    <xf numFmtId="0" fontId="23" fillId="0" borderId="18" xfId="0" applyFont="1" applyFill="1" applyBorder="1" applyAlignment="1">
      <alignment horizontal="left" vertical="top" wrapText="1"/>
    </xf>
    <xf numFmtId="0" fontId="23" fillId="0" borderId="13" xfId="0" applyFont="1" applyFill="1" applyBorder="1" applyAlignment="1">
      <alignment horizontal="left" vertical="top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67" xfId="0" applyNumberFormat="1" applyFont="1" applyFill="1" applyBorder="1" applyAlignment="1">
      <alignment horizontal="left" vertical="center" wrapText="1"/>
    </xf>
    <xf numFmtId="49" fontId="2" fillId="0" borderId="18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0" fontId="11" fillId="0" borderId="51" xfId="0" applyFont="1" applyFill="1" applyBorder="1" applyAlignment="1">
      <alignment vertical="top" wrapText="1"/>
    </xf>
    <xf numFmtId="0" fontId="11" fillId="0" borderId="22" xfId="0" applyFont="1" applyFill="1" applyBorder="1" applyAlignment="1">
      <alignment vertical="top" wrapText="1"/>
    </xf>
    <xf numFmtId="0" fontId="11" fillId="0" borderId="20" xfId="0" applyFont="1" applyFill="1" applyBorder="1" applyAlignment="1">
      <alignment vertical="top" wrapText="1"/>
    </xf>
    <xf numFmtId="0" fontId="0" fillId="0" borderId="18" xfId="0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9" fillId="0" borderId="0" xfId="0" applyFont="1" applyFill="1" applyAlignment="1">
      <alignment horizontal="left" vertical="center" wrapText="1"/>
    </xf>
    <xf numFmtId="0" fontId="0" fillId="0" borderId="60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5" fillId="0" borderId="18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23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1" fillId="0" borderId="67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11" fillId="0" borderId="51" xfId="0" applyFont="1" applyFill="1" applyBorder="1" applyAlignment="1">
      <alignment horizontal="left" vertical="top" wrapText="1"/>
    </xf>
    <xf numFmtId="0" fontId="11" fillId="0" borderId="22" xfId="0" applyFont="1" applyFill="1" applyBorder="1" applyAlignment="1">
      <alignment horizontal="left" vertical="top" wrapText="1"/>
    </xf>
    <xf numFmtId="0" fontId="11" fillId="0" borderId="2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8" xfId="0" applyFill="1" applyBorder="1" applyAlignment="1">
      <alignment horizontal="left" vertical="top" wrapText="1"/>
    </xf>
    <xf numFmtId="0" fontId="0" fillId="0" borderId="13" xfId="0" applyFill="1" applyBorder="1" applyAlignment="1">
      <alignment horizontal="left" vertical="top" wrapText="1"/>
    </xf>
    <xf numFmtId="0" fontId="8" fillId="0" borderId="68" xfId="0" applyFont="1" applyFill="1" applyBorder="1" applyAlignment="1">
      <alignment horizontal="center" vertical="center" wrapText="1"/>
    </xf>
    <xf numFmtId="0" fontId="8" fillId="0" borderId="69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zoomScalePageLayoutView="0" workbookViewId="0" topLeftCell="A1">
      <selection activeCell="B4" sqref="B4"/>
    </sheetView>
  </sheetViews>
  <sheetFormatPr defaultColWidth="9.00390625" defaultRowHeight="15.75"/>
  <cols>
    <col min="1" max="1" width="6.75390625" style="0" customWidth="1"/>
    <col min="2" max="2" width="39.875" style="0" customWidth="1"/>
    <col min="3" max="3" width="9.125" style="0" customWidth="1"/>
    <col min="4" max="5" width="12.00390625" style="0" customWidth="1"/>
    <col min="6" max="6" width="9.25390625" style="0" bestFit="1" customWidth="1"/>
  </cols>
  <sheetData>
    <row r="1" spans="1:7" ht="15.75">
      <c r="A1" s="7"/>
      <c r="B1" s="27"/>
      <c r="C1" s="806" t="s">
        <v>354</v>
      </c>
      <c r="D1" s="806"/>
      <c r="E1" s="806"/>
      <c r="F1" s="806"/>
      <c r="G1" s="7"/>
    </row>
    <row r="2" spans="1:7" ht="0.75" customHeight="1">
      <c r="A2" s="7"/>
      <c r="B2" s="27"/>
      <c r="C2" s="7"/>
      <c r="D2" s="807"/>
      <c r="E2" s="807"/>
      <c r="F2" s="807"/>
      <c r="G2" s="7"/>
    </row>
    <row r="3" spans="1:7" ht="15.75" hidden="1">
      <c r="A3" s="7"/>
      <c r="B3" s="27"/>
      <c r="C3" s="7"/>
      <c r="D3" s="232"/>
      <c r="E3" s="232"/>
      <c r="F3" s="232"/>
      <c r="G3" s="7"/>
    </row>
    <row r="4" spans="1:7" ht="42.75" customHeight="1">
      <c r="A4" s="7"/>
      <c r="B4" s="27"/>
      <c r="C4" s="807" t="s">
        <v>515</v>
      </c>
      <c r="D4" s="807"/>
      <c r="E4" s="807"/>
      <c r="F4" s="807"/>
      <c r="G4" s="7"/>
    </row>
    <row r="5" spans="1:7" ht="1.5" customHeight="1" hidden="1">
      <c r="A5" s="7"/>
      <c r="B5" s="27"/>
      <c r="C5" s="7"/>
      <c r="D5" s="7"/>
      <c r="E5" s="7"/>
      <c r="F5" s="7"/>
      <c r="G5" s="7"/>
    </row>
    <row r="6" spans="1:7" ht="15.75" hidden="1">
      <c r="A6" s="7"/>
      <c r="B6" s="27"/>
      <c r="C6" s="7"/>
      <c r="D6" s="7"/>
      <c r="E6" s="806"/>
      <c r="F6" s="806"/>
      <c r="G6" s="806"/>
    </row>
    <row r="7" spans="1:7" ht="15.75">
      <c r="A7" s="834" t="s">
        <v>131</v>
      </c>
      <c r="B7" s="834"/>
      <c r="C7" s="834"/>
      <c r="D7" s="834"/>
      <c r="E7" s="834"/>
      <c r="F7" s="834"/>
      <c r="G7" s="289"/>
    </row>
    <row r="8" spans="1:7" ht="15.75">
      <c r="A8" s="834" t="s">
        <v>132</v>
      </c>
      <c r="B8" s="834"/>
      <c r="C8" s="834"/>
      <c r="D8" s="834"/>
      <c r="E8" s="834"/>
      <c r="F8" s="834"/>
      <c r="G8" s="289"/>
    </row>
    <row r="9" spans="1:7" ht="1.5" customHeight="1">
      <c r="A9" s="7"/>
      <c r="B9" s="27"/>
      <c r="C9" s="7"/>
      <c r="D9" s="7"/>
      <c r="E9" s="811"/>
      <c r="F9" s="811"/>
      <c r="G9" s="811"/>
    </row>
    <row r="10" spans="1:7" s="303" customFormat="1" ht="16.5" thickBot="1">
      <c r="A10" s="7"/>
      <c r="B10" s="27"/>
      <c r="C10" s="7"/>
      <c r="D10" s="7"/>
      <c r="E10" s="7" t="s">
        <v>284</v>
      </c>
      <c r="F10" s="7" t="s">
        <v>87</v>
      </c>
      <c r="G10" s="44"/>
    </row>
    <row r="11" spans="1:7" s="303" customFormat="1" ht="15.75">
      <c r="A11" s="835" t="s">
        <v>91</v>
      </c>
      <c r="B11" s="258" t="s">
        <v>98</v>
      </c>
      <c r="C11" s="832" t="s">
        <v>159</v>
      </c>
      <c r="D11" s="812" t="s">
        <v>101</v>
      </c>
      <c r="E11" s="835" t="s">
        <v>88</v>
      </c>
      <c r="F11" s="821" t="s">
        <v>89</v>
      </c>
      <c r="G11" s="826"/>
    </row>
    <row r="12" spans="1:7" s="303" customFormat="1" ht="77.25" customHeight="1" thickBot="1">
      <c r="A12" s="836"/>
      <c r="B12" s="259" t="s">
        <v>97</v>
      </c>
      <c r="C12" s="833"/>
      <c r="D12" s="813"/>
      <c r="E12" s="836"/>
      <c r="F12" s="822"/>
      <c r="G12" s="827"/>
    </row>
    <row r="13" spans="1:7" s="303" customFormat="1" ht="16.5" thickBot="1">
      <c r="A13" s="260">
        <v>1</v>
      </c>
      <c r="B13" s="261">
        <v>2</v>
      </c>
      <c r="C13" s="260">
        <v>3</v>
      </c>
      <c r="D13" s="261">
        <v>4</v>
      </c>
      <c r="E13" s="260">
        <v>5</v>
      </c>
      <c r="F13" s="319">
        <v>6</v>
      </c>
      <c r="G13" s="316"/>
    </row>
    <row r="14" spans="1:7" s="303" customFormat="1" ht="19.5" customHeight="1">
      <c r="A14" s="304"/>
      <c r="B14" s="305" t="s">
        <v>355</v>
      </c>
      <c r="C14" s="306"/>
      <c r="D14" s="307"/>
      <c r="E14" s="307"/>
      <c r="F14" s="307">
        <f>SUM(F15:F18)</f>
        <v>993</v>
      </c>
      <c r="G14" s="219"/>
    </row>
    <row r="15" spans="1:8" s="308" customFormat="1" ht="15.75">
      <c r="A15" s="234"/>
      <c r="B15" s="233" t="s">
        <v>356</v>
      </c>
      <c r="C15" s="267" t="s">
        <v>161</v>
      </c>
      <c r="D15" s="235"/>
      <c r="E15" s="235"/>
      <c r="F15" s="235">
        <v>300</v>
      </c>
      <c r="G15" s="219"/>
      <c r="H15" s="315"/>
    </row>
    <row r="16" spans="1:8" s="308" customFormat="1" ht="15" customHeight="1">
      <c r="A16" s="234"/>
      <c r="B16" s="233" t="s">
        <v>357</v>
      </c>
      <c r="C16" s="267" t="s">
        <v>161</v>
      </c>
      <c r="D16" s="235"/>
      <c r="E16" s="235"/>
      <c r="F16" s="235">
        <v>193</v>
      </c>
      <c r="G16" s="219"/>
      <c r="H16" s="315"/>
    </row>
    <row r="17" spans="1:8" s="308" customFormat="1" ht="30">
      <c r="A17" s="234"/>
      <c r="B17" s="233" t="s">
        <v>358</v>
      </c>
      <c r="C17" s="267" t="s">
        <v>161</v>
      </c>
      <c r="D17" s="235"/>
      <c r="E17" s="235"/>
      <c r="F17" s="235">
        <v>70</v>
      </c>
      <c r="G17" s="219"/>
      <c r="H17" s="315"/>
    </row>
    <row r="18" spans="1:8" s="308" customFormat="1" ht="15.75">
      <c r="A18" s="234"/>
      <c r="B18" s="233" t="s">
        <v>359</v>
      </c>
      <c r="C18" s="267" t="s">
        <v>161</v>
      </c>
      <c r="D18" s="235"/>
      <c r="E18" s="235"/>
      <c r="F18" s="235">
        <v>430</v>
      </c>
      <c r="G18" s="219"/>
      <c r="H18" s="315"/>
    </row>
    <row r="19" spans="1:8" s="308" customFormat="1" ht="15.75">
      <c r="A19" s="234"/>
      <c r="B19" s="253" t="s">
        <v>360</v>
      </c>
      <c r="C19" s="267"/>
      <c r="D19" s="235"/>
      <c r="E19" s="235"/>
      <c r="F19" s="245">
        <f>F22</f>
        <v>1552.245</v>
      </c>
      <c r="G19" s="219"/>
      <c r="H19" s="315"/>
    </row>
    <row r="20" spans="1:8" s="308" customFormat="1" ht="16.5" customHeight="1">
      <c r="A20" s="829"/>
      <c r="B20" s="823" t="s">
        <v>263</v>
      </c>
      <c r="C20" s="267" t="s">
        <v>161</v>
      </c>
      <c r="D20" s="235"/>
      <c r="E20" s="235"/>
      <c r="F20" s="235">
        <v>1261</v>
      </c>
      <c r="G20" s="219"/>
      <c r="H20" s="315"/>
    </row>
    <row r="21" spans="1:8" s="308" customFormat="1" ht="15.75">
      <c r="A21" s="830"/>
      <c r="B21" s="824"/>
      <c r="C21" s="267" t="s">
        <v>162</v>
      </c>
      <c r="D21" s="235"/>
      <c r="E21" s="235"/>
      <c r="F21" s="235">
        <v>291.245</v>
      </c>
      <c r="G21" s="219"/>
      <c r="H21" s="315"/>
    </row>
    <row r="22" spans="1:8" s="308" customFormat="1" ht="15.75">
      <c r="A22" s="831"/>
      <c r="B22" s="825"/>
      <c r="C22" s="267" t="s">
        <v>526</v>
      </c>
      <c r="D22" s="235"/>
      <c r="E22" s="235"/>
      <c r="F22" s="235">
        <f>SUM(F20:F21)</f>
        <v>1552.245</v>
      </c>
      <c r="G22" s="219"/>
      <c r="H22" s="315"/>
    </row>
    <row r="23" spans="1:8" s="308" customFormat="1" ht="21.75" customHeight="1">
      <c r="A23" s="234"/>
      <c r="B23" s="253" t="s">
        <v>361</v>
      </c>
      <c r="C23" s="267"/>
      <c r="D23" s="235"/>
      <c r="E23" s="235"/>
      <c r="F23" s="245">
        <f>SUM(F24:F26)</f>
        <v>155.3</v>
      </c>
      <c r="G23" s="219"/>
      <c r="H23" s="315"/>
    </row>
    <row r="24" spans="1:8" s="308" customFormat="1" ht="47.25" customHeight="1">
      <c r="A24" s="234"/>
      <c r="B24" s="233" t="s">
        <v>362</v>
      </c>
      <c r="C24" s="267" t="s">
        <v>161</v>
      </c>
      <c r="D24" s="235"/>
      <c r="E24" s="235"/>
      <c r="F24" s="235">
        <v>70</v>
      </c>
      <c r="G24" s="219"/>
      <c r="H24" s="315"/>
    </row>
    <row r="25" spans="1:8" s="308" customFormat="1" ht="15" customHeight="1">
      <c r="A25" s="234"/>
      <c r="B25" s="233" t="s">
        <v>363</v>
      </c>
      <c r="C25" s="267" t="s">
        <v>161</v>
      </c>
      <c r="D25" s="235"/>
      <c r="E25" s="235"/>
      <c r="F25" s="235">
        <v>70.8</v>
      </c>
      <c r="G25" s="219"/>
      <c r="H25" s="315"/>
    </row>
    <row r="26" spans="1:8" s="308" customFormat="1" ht="21.75" customHeight="1">
      <c r="A26" s="234"/>
      <c r="B26" s="233" t="s">
        <v>350</v>
      </c>
      <c r="C26" s="267" t="s">
        <v>161</v>
      </c>
      <c r="D26" s="235"/>
      <c r="E26" s="235"/>
      <c r="F26" s="235">
        <v>14.5</v>
      </c>
      <c r="G26" s="317"/>
      <c r="H26" s="315"/>
    </row>
    <row r="27" spans="1:8" s="308" customFormat="1" ht="18.75" customHeight="1">
      <c r="A27" s="234"/>
      <c r="B27" s="253" t="s">
        <v>364</v>
      </c>
      <c r="C27" s="267"/>
      <c r="D27" s="235"/>
      <c r="E27" s="235"/>
      <c r="F27" s="245">
        <f>F28+F29+F32</f>
        <v>183.5</v>
      </c>
      <c r="G27" s="317"/>
      <c r="H27" s="315"/>
    </row>
    <row r="28" spans="1:8" s="308" customFormat="1" ht="18.75" customHeight="1">
      <c r="A28" s="234"/>
      <c r="B28" s="233" t="s">
        <v>365</v>
      </c>
      <c r="C28" s="267" t="s">
        <v>161</v>
      </c>
      <c r="D28" s="235"/>
      <c r="E28" s="235"/>
      <c r="F28" s="235">
        <v>53.5</v>
      </c>
      <c r="G28" s="317"/>
      <c r="H28" s="315"/>
    </row>
    <row r="29" spans="1:8" s="308" customFormat="1" ht="15.75">
      <c r="A29" s="234"/>
      <c r="B29" s="233" t="s">
        <v>366</v>
      </c>
      <c r="C29" s="267" t="s">
        <v>161</v>
      </c>
      <c r="D29" s="235"/>
      <c r="E29" s="235"/>
      <c r="F29" s="235">
        <v>75</v>
      </c>
      <c r="G29" s="317"/>
      <c r="H29" s="315"/>
    </row>
    <row r="30" spans="1:8" s="308" customFormat="1" ht="15.75">
      <c r="A30" s="828"/>
      <c r="B30" s="808" t="s">
        <v>367</v>
      </c>
      <c r="C30" s="267" t="s">
        <v>161</v>
      </c>
      <c r="D30" s="235"/>
      <c r="E30" s="235"/>
      <c r="F30" s="235">
        <v>15</v>
      </c>
      <c r="G30" s="317"/>
      <c r="H30" s="315"/>
    </row>
    <row r="31" spans="1:8" s="308" customFormat="1" ht="16.5" customHeight="1">
      <c r="A31" s="828"/>
      <c r="B31" s="809"/>
      <c r="C31" s="257" t="s">
        <v>162</v>
      </c>
      <c r="D31" s="235"/>
      <c r="E31" s="235"/>
      <c r="F31" s="235">
        <v>40</v>
      </c>
      <c r="G31" s="317"/>
      <c r="H31" s="315"/>
    </row>
    <row r="32" spans="1:8" s="308" customFormat="1" ht="13.5" customHeight="1">
      <c r="A32" s="828"/>
      <c r="B32" s="810"/>
      <c r="C32" s="257" t="s">
        <v>526</v>
      </c>
      <c r="D32" s="235"/>
      <c r="E32" s="265"/>
      <c r="F32" s="235">
        <f>SUM(F30:F31)</f>
        <v>55</v>
      </c>
      <c r="G32" s="317"/>
      <c r="H32" s="315"/>
    </row>
    <row r="33" spans="1:8" s="308" customFormat="1" ht="2.25" customHeight="1" hidden="1">
      <c r="A33" s="312"/>
      <c r="B33" s="157"/>
      <c r="C33" s="257"/>
      <c r="D33" s="235"/>
      <c r="E33" s="235"/>
      <c r="F33" s="235"/>
      <c r="G33" s="317"/>
      <c r="H33" s="315"/>
    </row>
    <row r="34" spans="1:8" s="308" customFormat="1" ht="15.75">
      <c r="A34" s="312"/>
      <c r="B34" s="290" t="s">
        <v>368</v>
      </c>
      <c r="C34" s="309"/>
      <c r="D34" s="245"/>
      <c r="E34" s="245"/>
      <c r="F34" s="245">
        <f>F14+F23+F27+F19</f>
        <v>2884.045</v>
      </c>
      <c r="G34" s="318"/>
      <c r="H34" s="315"/>
    </row>
    <row r="35" spans="3:7" ht="15.75">
      <c r="C35" s="257" t="s">
        <v>161</v>
      </c>
      <c r="D35" s="308"/>
      <c r="E35" s="308"/>
      <c r="F35" s="311">
        <f>F15+F16+F17+F18+F20+F24+F25+F26+F28+F29+F30</f>
        <v>2552.8</v>
      </c>
      <c r="G35" s="303"/>
    </row>
    <row r="36" spans="3:7" ht="15.75">
      <c r="C36" s="257" t="s">
        <v>162</v>
      </c>
      <c r="D36" s="308"/>
      <c r="E36" s="308"/>
      <c r="F36" s="311">
        <f>F21+F31</f>
        <v>331.245</v>
      </c>
      <c r="G36" s="303"/>
    </row>
    <row r="37" ht="15.75">
      <c r="G37" s="303"/>
    </row>
    <row r="38" spans="6:7" ht="15.75">
      <c r="F38" s="310"/>
      <c r="G38" s="303"/>
    </row>
    <row r="39" ht="15.75">
      <c r="G39" s="303"/>
    </row>
  </sheetData>
  <sheetProtection/>
  <mergeCells count="17">
    <mergeCell ref="G11:G12"/>
    <mergeCell ref="C1:F1"/>
    <mergeCell ref="C4:F4"/>
    <mergeCell ref="B30:B32"/>
    <mergeCell ref="D2:F2"/>
    <mergeCell ref="E6:G6"/>
    <mergeCell ref="A8:F8"/>
    <mergeCell ref="E9:G9"/>
    <mergeCell ref="A11:A12"/>
    <mergeCell ref="D11:D12"/>
    <mergeCell ref="A30:A32"/>
    <mergeCell ref="A20:A22"/>
    <mergeCell ref="C11:C12"/>
    <mergeCell ref="A7:F7"/>
    <mergeCell ref="E11:E12"/>
    <mergeCell ref="F11:F12"/>
    <mergeCell ref="B20:B22"/>
  </mergeCells>
  <printOptions/>
  <pageMargins left="0.75" right="0.75" top="1" bottom="1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32"/>
  <sheetViews>
    <sheetView showZeros="0" tabSelected="1" view="pageBreakPreview" zoomScale="75" zoomScaleSheetLayoutView="75" zoomScalePageLayoutView="0" workbookViewId="0" topLeftCell="A491">
      <selection activeCell="A510" sqref="A510:IV510"/>
    </sheetView>
  </sheetViews>
  <sheetFormatPr defaultColWidth="9.00390625" defaultRowHeight="15.75"/>
  <cols>
    <col min="1" max="1" width="7.75390625" style="7" customWidth="1"/>
    <col min="2" max="2" width="44.375" style="27" customWidth="1"/>
    <col min="3" max="3" width="11.25390625" style="7" customWidth="1"/>
    <col min="4" max="4" width="13.875" style="7" customWidth="1"/>
    <col min="5" max="5" width="14.25390625" style="7" customWidth="1"/>
    <col min="6" max="6" width="12.375" style="7" hidden="1" customWidth="1"/>
    <col min="7" max="7" width="6.50390625" style="7" hidden="1" customWidth="1"/>
    <col min="8" max="8" width="5.50390625" style="7" hidden="1" customWidth="1"/>
    <col min="9" max="9" width="5.375" style="7" hidden="1" customWidth="1"/>
    <col min="10" max="10" width="7.75390625" style="7" hidden="1" customWidth="1"/>
    <col min="11" max="11" width="8.625" style="7" hidden="1" customWidth="1"/>
    <col min="12" max="12" width="9.875" style="7" hidden="1" customWidth="1"/>
    <col min="13" max="13" width="8.75390625" style="7" hidden="1" customWidth="1"/>
    <col min="14" max="14" width="8.125" style="7" hidden="1" customWidth="1"/>
    <col min="15" max="15" width="9.50390625" style="7" hidden="1" customWidth="1"/>
    <col min="16" max="20" width="9.00390625" style="7" hidden="1" customWidth="1"/>
    <col min="21" max="21" width="10.125" style="7" hidden="1" customWidth="1"/>
    <col min="22" max="22" width="8.50390625" style="7" hidden="1" customWidth="1"/>
    <col min="23" max="23" width="0" style="0" hidden="1" customWidth="1"/>
    <col min="24" max="24" width="0.6171875" style="7" hidden="1" customWidth="1"/>
    <col min="25" max="25" width="15.50390625" style="7" customWidth="1"/>
    <col min="26" max="26" width="10.875" style="7" customWidth="1"/>
    <col min="27" max="28" width="9.625" style="7" bestFit="1" customWidth="1"/>
    <col min="29" max="16384" width="9.00390625" style="7" customWidth="1"/>
  </cols>
  <sheetData>
    <row r="1" spans="4:25" ht="35.25" customHeight="1">
      <c r="D1" s="860" t="s">
        <v>237</v>
      </c>
      <c r="E1" s="860"/>
      <c r="F1" s="860"/>
      <c r="G1" s="860"/>
      <c r="H1" s="860"/>
      <c r="I1" s="860"/>
      <c r="J1" s="860"/>
      <c r="K1" s="860"/>
      <c r="L1" s="860"/>
      <c r="M1" s="860"/>
      <c r="N1" s="860"/>
      <c r="O1" s="860"/>
      <c r="P1" s="860"/>
      <c r="Q1" s="860"/>
      <c r="R1" s="860"/>
      <c r="S1" s="860"/>
      <c r="T1" s="860"/>
      <c r="U1" s="860"/>
      <c r="V1" s="860"/>
      <c r="W1" s="860"/>
      <c r="X1" s="860"/>
      <c r="Y1" s="860"/>
    </row>
    <row r="2" spans="4:6" ht="15.75" customHeight="1" hidden="1">
      <c r="D2" s="232"/>
      <c r="E2" s="232"/>
      <c r="F2" s="232"/>
    </row>
    <row r="3" spans="4:25" ht="20.25" customHeight="1">
      <c r="D3" s="860" t="s">
        <v>238</v>
      </c>
      <c r="E3" s="860"/>
      <c r="F3" s="860"/>
      <c r="G3" s="860"/>
      <c r="H3" s="860"/>
      <c r="I3" s="860"/>
      <c r="J3" s="860"/>
      <c r="K3" s="860"/>
      <c r="L3" s="860"/>
      <c r="M3" s="860"/>
      <c r="N3" s="860"/>
      <c r="O3" s="860"/>
      <c r="P3" s="860"/>
      <c r="Q3" s="860"/>
      <c r="R3" s="860"/>
      <c r="S3" s="860"/>
      <c r="T3" s="860"/>
      <c r="U3" s="860"/>
      <c r="V3" s="860"/>
      <c r="W3" s="860"/>
      <c r="X3" s="860"/>
      <c r="Y3" s="860"/>
    </row>
    <row r="4" ht="15.75" customHeight="1" hidden="1"/>
    <row r="5" spans="4:25" ht="15.75">
      <c r="D5" s="815" t="s">
        <v>378</v>
      </c>
      <c r="E5" s="815"/>
      <c r="F5" s="815"/>
      <c r="G5" s="815"/>
      <c r="H5" s="815"/>
      <c r="I5" s="815"/>
      <c r="J5" s="815"/>
      <c r="K5" s="815"/>
      <c r="L5" s="815"/>
      <c r="M5" s="815"/>
      <c r="N5" s="815"/>
      <c r="O5" s="815"/>
      <c r="P5" s="815"/>
      <c r="Q5" s="815"/>
      <c r="R5" s="815"/>
      <c r="S5" s="815"/>
      <c r="T5" s="815"/>
      <c r="U5" s="815"/>
      <c r="V5" s="815"/>
      <c r="W5" s="815"/>
      <c r="X5" s="815"/>
      <c r="Y5" s="815"/>
    </row>
    <row r="6" spans="1:25" ht="15.75" customHeight="1">
      <c r="A6" s="289"/>
      <c r="B6" s="324"/>
      <c r="C6" s="324"/>
      <c r="D6" s="870" t="s">
        <v>438</v>
      </c>
      <c r="E6" s="870"/>
      <c r="F6" s="870"/>
      <c r="G6" s="870"/>
      <c r="H6" s="870"/>
      <c r="I6" s="870"/>
      <c r="J6" s="870"/>
      <c r="K6" s="870"/>
      <c r="L6" s="870"/>
      <c r="M6" s="870"/>
      <c r="N6" s="870"/>
      <c r="O6" s="870"/>
      <c r="P6" s="870"/>
      <c r="Q6" s="870"/>
      <c r="R6" s="870"/>
      <c r="S6" s="870"/>
      <c r="T6" s="870"/>
      <c r="U6" s="870"/>
      <c r="V6" s="870"/>
      <c r="W6" s="870"/>
      <c r="X6" s="870"/>
      <c r="Y6" s="870"/>
    </row>
    <row r="7" spans="1:7" ht="15.75" customHeight="1">
      <c r="A7" s="289"/>
      <c r="B7" s="324"/>
      <c r="C7" s="324"/>
      <c r="D7" s="324"/>
      <c r="E7" s="324"/>
      <c r="F7" s="324"/>
      <c r="G7" s="289"/>
    </row>
    <row r="8" spans="2:7" ht="15.75">
      <c r="B8" s="834" t="s">
        <v>131</v>
      </c>
      <c r="C8" s="834"/>
      <c r="D8" s="834"/>
      <c r="E8" s="834"/>
      <c r="F8" s="328"/>
      <c r="G8" s="328"/>
    </row>
    <row r="9" spans="2:7" ht="16.5" thickBot="1">
      <c r="B9" s="834" t="s">
        <v>132</v>
      </c>
      <c r="C9" s="834"/>
      <c r="D9" s="834"/>
      <c r="E9" s="834"/>
      <c r="F9" s="328"/>
      <c r="G9" s="328"/>
    </row>
    <row r="10" spans="5:25" ht="16.5" thickBot="1">
      <c r="E10" s="7" t="s">
        <v>284</v>
      </c>
      <c r="G10" s="861" t="s">
        <v>231</v>
      </c>
      <c r="H10" s="862"/>
      <c r="I10" s="862"/>
      <c r="J10" s="863"/>
      <c r="Y10" s="7" t="s">
        <v>379</v>
      </c>
    </row>
    <row r="11" spans="1:25" s="8" customFormat="1" ht="105.75" customHeight="1">
      <c r="A11" s="325" t="s">
        <v>91</v>
      </c>
      <c r="B11" s="258" t="s">
        <v>98</v>
      </c>
      <c r="C11" s="323" t="s">
        <v>159</v>
      </c>
      <c r="D11" s="329" t="s">
        <v>101</v>
      </c>
      <c r="E11" s="325" t="s">
        <v>88</v>
      </c>
      <c r="F11" s="329" t="s">
        <v>89</v>
      </c>
      <c r="G11" s="361" t="s">
        <v>204</v>
      </c>
      <c r="H11" s="362" t="s">
        <v>205</v>
      </c>
      <c r="I11" s="362" t="s">
        <v>206</v>
      </c>
      <c r="J11" s="363" t="s">
        <v>207</v>
      </c>
      <c r="K11" s="346" t="s">
        <v>208</v>
      </c>
      <c r="L11" s="349" t="s">
        <v>209</v>
      </c>
      <c r="M11" s="353" t="s">
        <v>210</v>
      </c>
      <c r="N11" s="357" t="s">
        <v>211</v>
      </c>
      <c r="O11" s="360" t="s">
        <v>229</v>
      </c>
      <c r="P11" s="345" t="s">
        <v>203</v>
      </c>
      <c r="Q11" s="345" t="s">
        <v>203</v>
      </c>
      <c r="R11" s="345" t="s">
        <v>203</v>
      </c>
      <c r="S11" s="345" t="s">
        <v>203</v>
      </c>
      <c r="T11" s="345" t="s">
        <v>203</v>
      </c>
      <c r="U11" s="366" t="s">
        <v>11</v>
      </c>
      <c r="V11" s="369" t="s">
        <v>14</v>
      </c>
      <c r="W11" s="369"/>
      <c r="X11" s="373"/>
      <c r="Y11" s="325" t="s">
        <v>89</v>
      </c>
    </row>
    <row r="12" spans="1:26" s="8" customFormat="1" ht="45" customHeight="1" thickBot="1">
      <c r="A12" s="326"/>
      <c r="B12" s="259" t="s">
        <v>97</v>
      </c>
      <c r="C12" s="326"/>
      <c r="D12" s="330"/>
      <c r="E12" s="708"/>
      <c r="F12" s="709"/>
      <c r="G12" s="710"/>
      <c r="H12" s="367"/>
      <c r="I12" s="367"/>
      <c r="J12" s="711"/>
      <c r="K12" s="712"/>
      <c r="L12" s="713"/>
      <c r="M12" s="714"/>
      <c r="N12" s="715"/>
      <c r="O12" s="716"/>
      <c r="P12" s="367"/>
      <c r="Q12" s="367"/>
      <c r="R12" s="367"/>
      <c r="S12" s="367"/>
      <c r="T12" s="367"/>
      <c r="U12" s="717"/>
      <c r="V12" s="370"/>
      <c r="W12" s="367"/>
      <c r="X12" s="664"/>
      <c r="Y12" s="708"/>
      <c r="Z12" s="372"/>
    </row>
    <row r="13" spans="1:26" s="8" customFormat="1" ht="18.75" customHeight="1" thickBot="1">
      <c r="A13" s="260">
        <v>1</v>
      </c>
      <c r="B13" s="261">
        <v>2</v>
      </c>
      <c r="C13" s="260">
        <v>3</v>
      </c>
      <c r="D13" s="261">
        <v>4</v>
      </c>
      <c r="E13" s="260">
        <v>5</v>
      </c>
      <c r="F13" s="724">
        <v>6</v>
      </c>
      <c r="G13" s="725">
        <v>7</v>
      </c>
      <c r="H13" s="726">
        <v>8</v>
      </c>
      <c r="I13" s="726">
        <v>9</v>
      </c>
      <c r="J13" s="727">
        <v>10</v>
      </c>
      <c r="K13" s="728">
        <v>11</v>
      </c>
      <c r="L13" s="729">
        <v>12</v>
      </c>
      <c r="M13" s="730">
        <v>13</v>
      </c>
      <c r="N13" s="731">
        <v>14</v>
      </c>
      <c r="O13" s="732">
        <v>15</v>
      </c>
      <c r="P13" s="726">
        <v>16</v>
      </c>
      <c r="Q13" s="726">
        <v>17</v>
      </c>
      <c r="R13" s="733">
        <v>18</v>
      </c>
      <c r="S13" s="733">
        <v>19</v>
      </c>
      <c r="T13" s="733">
        <v>20</v>
      </c>
      <c r="U13" s="734"/>
      <c r="V13" s="735"/>
      <c r="W13" s="733"/>
      <c r="X13" s="736">
        <v>22</v>
      </c>
      <c r="Y13" s="260">
        <v>6</v>
      </c>
      <c r="Z13" s="372">
        <v>24</v>
      </c>
    </row>
    <row r="14" spans="1:27" ht="22.5" customHeight="1" thickBot="1">
      <c r="A14" s="256"/>
      <c r="B14" s="262" t="s">
        <v>58</v>
      </c>
      <c r="C14" s="263"/>
      <c r="D14" s="670">
        <v>26935.42</v>
      </c>
      <c r="E14" s="718">
        <v>26935.42</v>
      </c>
      <c r="F14" s="719" t="e">
        <f>F20+F54+F57+F108+F157+F168+F173+F176+F179+F181+F147+F142+F149</f>
        <v>#REF!</v>
      </c>
      <c r="G14" s="616"/>
      <c r="H14" s="616" t="e">
        <f>H20+H54+H57+H108+H157+H168+H173+H176+H179+H181+H147+H142+H149</f>
        <v>#REF!</v>
      </c>
      <c r="I14" s="616" t="e">
        <f>I20+I54+I57+I108+I157+I168+I173+I176+I179+I181+I147+I142+I149</f>
        <v>#REF!</v>
      </c>
      <c r="J14" s="616" t="e">
        <f>J20+J54+J57+J108+J157+J168+J173+J176+J179+J181+J147+J142+J149</f>
        <v>#REF!</v>
      </c>
      <c r="K14" s="616" t="e">
        <f>K20+K54+K57+K108+K157+K168+K173+K176+K179+K181+K147+K142+K149</f>
        <v>#REF!</v>
      </c>
      <c r="L14" s="616" t="e">
        <f>L20+L54+L57+L108+L157+L168+L173+L176+L179+L181+L147+L149</f>
        <v>#REF!</v>
      </c>
      <c r="M14" s="616" t="e">
        <f>M20+M54+M57+M108+M157+M168+M173+M176+M179+M181+M147+M149</f>
        <v>#REF!</v>
      </c>
      <c r="N14" s="616"/>
      <c r="O14" s="616" t="e">
        <f aca="true" t="shared" si="0" ref="O14:U14">O20+O54+O57+O108+O157+O168+O173+O176+O179+O181+O147+O142+O149</f>
        <v>#REF!</v>
      </c>
      <c r="P14" s="616" t="e">
        <f t="shared" si="0"/>
        <v>#REF!</v>
      </c>
      <c r="Q14" s="616" t="e">
        <f t="shared" si="0"/>
        <v>#REF!</v>
      </c>
      <c r="R14" s="616" t="e">
        <f t="shared" si="0"/>
        <v>#REF!</v>
      </c>
      <c r="S14" s="616" t="e">
        <f t="shared" si="0"/>
        <v>#REF!</v>
      </c>
      <c r="T14" s="616" t="e">
        <f t="shared" si="0"/>
        <v>#REF!</v>
      </c>
      <c r="U14" s="616" t="e">
        <f t="shared" si="0"/>
        <v>#REF!</v>
      </c>
      <c r="V14" s="720" t="e">
        <f>V20+V54+V57+V108+V157+V168+V173+V176+V179+V181+V147+V142+V149+V153+V160+V164</f>
        <v>#REF!</v>
      </c>
      <c r="W14" s="721"/>
      <c r="X14" s="722"/>
      <c r="Y14" s="723">
        <v>26935.42</v>
      </c>
      <c r="AA14" s="737"/>
    </row>
    <row r="15" spans="1:27" ht="15.75">
      <c r="A15" s="270"/>
      <c r="B15" s="271"/>
      <c r="C15" s="375" t="s">
        <v>160</v>
      </c>
      <c r="D15" s="398">
        <v>7623.8</v>
      </c>
      <c r="E15" s="398">
        <v>7623.8</v>
      </c>
      <c r="F15" s="399">
        <f>F21+F78+F87+F150+F184</f>
        <v>5444.8</v>
      </c>
      <c r="G15" s="427">
        <f>G21+G78+G87+G150+G184</f>
        <v>0</v>
      </c>
      <c r="H15" s="427">
        <f>H21+H78+H87+H150+H184</f>
        <v>0</v>
      </c>
      <c r="I15" s="427">
        <f>I21+I78+I87+I150+I184</f>
        <v>0</v>
      </c>
      <c r="J15" s="401">
        <f>J21+J78+J87+J150+J184</f>
        <v>0</v>
      </c>
      <c r="K15" s="402">
        <f>K184+K187</f>
        <v>0</v>
      </c>
      <c r="L15" s="403">
        <f>L36+L144</f>
        <v>4134</v>
      </c>
      <c r="M15" s="403">
        <f>M36+M144</f>
        <v>0</v>
      </c>
      <c r="N15" s="403">
        <f>N36+N144</f>
        <v>0</v>
      </c>
      <c r="O15" s="403">
        <f>O36+O144</f>
        <v>0</v>
      </c>
      <c r="P15" s="403">
        <f aca="true" t="shared" si="1" ref="P15:V15">P36+P144</f>
        <v>0</v>
      </c>
      <c r="Q15" s="403">
        <f t="shared" si="1"/>
        <v>0</v>
      </c>
      <c r="R15" s="403">
        <f t="shared" si="1"/>
        <v>0</v>
      </c>
      <c r="S15" s="403">
        <f t="shared" si="1"/>
        <v>0</v>
      </c>
      <c r="T15" s="403">
        <f t="shared" si="1"/>
        <v>0</v>
      </c>
      <c r="U15" s="403">
        <f>U36</f>
        <v>-1955</v>
      </c>
      <c r="V15" s="404">
        <f t="shared" si="1"/>
        <v>0</v>
      </c>
      <c r="W15" s="625"/>
      <c r="X15" s="665"/>
      <c r="Y15" s="738">
        <f>F15+G15+H15+I15+J15+K15+L15+M15+N15+O15+U15+V15+W15+X15</f>
        <v>7623.799999999999</v>
      </c>
      <c r="Z15" s="397"/>
      <c r="AA15" s="737"/>
    </row>
    <row r="16" spans="1:26" ht="15.75">
      <c r="A16" s="270"/>
      <c r="B16" s="271"/>
      <c r="C16" s="272" t="s">
        <v>161</v>
      </c>
      <c r="D16" s="400">
        <v>14941.62</v>
      </c>
      <c r="E16" s="400">
        <v>14941.62</v>
      </c>
      <c r="F16" s="405" t="e">
        <f aca="true" t="shared" si="2" ref="F16:K16">F14-F15-F18</f>
        <v>#REF!</v>
      </c>
      <c r="G16" s="405" t="e">
        <f t="shared" si="2"/>
        <v>#REF!</v>
      </c>
      <c r="H16" s="400" t="e">
        <f t="shared" si="2"/>
        <v>#REF!</v>
      </c>
      <c r="I16" s="400" t="e">
        <f t="shared" si="2"/>
        <v>#REF!</v>
      </c>
      <c r="J16" s="400" t="e">
        <f t="shared" si="2"/>
        <v>#REF!</v>
      </c>
      <c r="K16" s="400" t="e">
        <f t="shared" si="2"/>
        <v>#REF!</v>
      </c>
      <c r="L16" s="406">
        <f aca="true" t="shared" si="3" ref="L16:T16">L35+L37+L45+L46+L113+L115+L118+L133+L143+L145+L162+L163+L172+L174+L190+L191+L192+L193+L194+L195+L197</f>
        <v>2750</v>
      </c>
      <c r="M16" s="406">
        <f t="shared" si="3"/>
        <v>0</v>
      </c>
      <c r="N16" s="406">
        <f t="shared" si="3"/>
        <v>0</v>
      </c>
      <c r="O16" s="406">
        <f t="shared" si="3"/>
        <v>0</v>
      </c>
      <c r="P16" s="406">
        <f t="shared" si="3"/>
        <v>0</v>
      </c>
      <c r="Q16" s="406">
        <f t="shared" si="3"/>
        <v>0</v>
      </c>
      <c r="R16" s="406">
        <f t="shared" si="3"/>
        <v>0</v>
      </c>
      <c r="S16" s="406">
        <f t="shared" si="3"/>
        <v>0</v>
      </c>
      <c r="T16" s="406">
        <f t="shared" si="3"/>
        <v>0</v>
      </c>
      <c r="U16" s="406" t="e">
        <f>U22+U24+U27+U28+U33+U34+U37+U39+U40+U41+U44+U47+U48+U49+U50+U53+U54+U57+U108+U173+U179+U181</f>
        <v>#REF!</v>
      </c>
      <c r="V16" s="407">
        <f>V44+V53+V92+V97+V116+V151+V156+V162+V167+V190+V193+V194</f>
        <v>-150</v>
      </c>
      <c r="W16" s="395"/>
      <c r="X16" s="396"/>
      <c r="Y16" s="648">
        <f>Y22+Y24+Y28+Y29+Y30+Y32+Y34+Y41+Y44+Y45+Y46+Y47+Y48+Y49+Y51+Y53+Y55+Y56+Y60+Y61+Y62+Y63+Y64+Y65+Y66+Y67+Y68+Y69+Y70+Y71+Y72+Y73+Y75+Y76+Y79+Y81+Y82+Y83+Y84+Y85+Y86+Y88+Y90+Y91+Y92+Y93+Y94+Y95+Y96+Y97+Y98+Y99+Y100+Y101+Y102+Y103+Y104+Y105+Y107+Y111+Y112+Y113+Y114+Y115+Y116+Y117+Y118+Y124+Y125+Y128+Y129+Y131+Y132+Y133+Y134+Y136+Y140+Y141+Y143+Y145+Y148+Y151+Y155+Y156+Y159+Y161+Y163+Y165+Y166+Y167+Y169+Y170+Y171+Y172+Y174+Y175+Y178+Y183+Y185+Y188+Y190+Y191+Y192+Y194+Y196+Y197+Y182</f>
        <v>14941.62</v>
      </c>
      <c r="Z16" s="257"/>
    </row>
    <row r="17" spans="1:26" ht="15.75">
      <c r="A17" s="270"/>
      <c r="B17" s="271"/>
      <c r="C17" s="272" t="s">
        <v>517</v>
      </c>
      <c r="D17" s="400">
        <v>150</v>
      </c>
      <c r="E17" s="400">
        <v>150</v>
      </c>
      <c r="F17" s="400"/>
      <c r="G17" s="400"/>
      <c r="H17" s="400"/>
      <c r="I17" s="400"/>
      <c r="J17" s="400"/>
      <c r="K17" s="400"/>
      <c r="L17" s="406"/>
      <c r="M17" s="406"/>
      <c r="N17" s="406"/>
      <c r="O17" s="406"/>
      <c r="P17" s="406"/>
      <c r="Q17" s="406"/>
      <c r="R17" s="406"/>
      <c r="S17" s="406"/>
      <c r="T17" s="406"/>
      <c r="U17" s="406">
        <v>150</v>
      </c>
      <c r="V17" s="406"/>
      <c r="W17" s="395"/>
      <c r="X17" s="368"/>
      <c r="Y17" s="648">
        <f>Y50</f>
        <v>150</v>
      </c>
      <c r="Z17" s="257"/>
    </row>
    <row r="18" spans="1:26" ht="15.75">
      <c r="A18" s="270"/>
      <c r="B18" s="271"/>
      <c r="C18" s="272" t="s">
        <v>162</v>
      </c>
      <c r="D18" s="400">
        <v>4220</v>
      </c>
      <c r="E18" s="400">
        <v>4220</v>
      </c>
      <c r="F18" s="400" t="e">
        <f>#REF!+F25+F42</f>
        <v>#REF!</v>
      </c>
      <c r="G18" s="400" t="e">
        <f>#REF!+G25+G42</f>
        <v>#REF!</v>
      </c>
      <c r="H18" s="400" t="e">
        <f>#REF!+H25+H42</f>
        <v>#REF!</v>
      </c>
      <c r="I18" s="400" t="e">
        <f>#REF!+I25+I42</f>
        <v>#REF!</v>
      </c>
      <c r="J18" s="410" t="e">
        <f>#REF!+J25+J42</f>
        <v>#REF!</v>
      </c>
      <c r="K18" s="410" t="e">
        <f>#REF!+K25+K42</f>
        <v>#REF!</v>
      </c>
      <c r="L18" s="406"/>
      <c r="M18" s="411"/>
      <c r="N18" s="412"/>
      <c r="O18" s="413"/>
      <c r="P18" s="400" t="e">
        <f>#REF!+P25+P42</f>
        <v>#REF!</v>
      </c>
      <c r="Q18" s="400" t="e">
        <f>#REF!+Q25+Q42</f>
        <v>#REF!</v>
      </c>
      <c r="R18" s="400" t="e">
        <f>#REF!+R25+R42</f>
        <v>#REF!</v>
      </c>
      <c r="S18" s="400" t="e">
        <f>#REF!+S25+S42</f>
        <v>#REF!</v>
      </c>
      <c r="T18" s="400" t="e">
        <f>#REF!+T25+T42</f>
        <v>#REF!</v>
      </c>
      <c r="U18" s="414"/>
      <c r="V18" s="410"/>
      <c r="W18" s="395"/>
      <c r="X18" s="368"/>
      <c r="Y18" s="648">
        <f>Y25+Y42</f>
        <v>4220</v>
      </c>
      <c r="Z18" s="257"/>
    </row>
    <row r="19" spans="1:26" ht="0.75" customHeight="1" thickBot="1">
      <c r="A19" s="270"/>
      <c r="B19" s="271"/>
      <c r="C19" s="375"/>
      <c r="D19" s="416"/>
      <c r="E19" s="416"/>
      <c r="F19" s="417"/>
      <c r="G19" s="417"/>
      <c r="H19" s="416"/>
      <c r="I19" s="416"/>
      <c r="J19" s="418"/>
      <c r="K19" s="418"/>
      <c r="L19" s="419"/>
      <c r="M19" s="420"/>
      <c r="N19" s="421"/>
      <c r="O19" s="422"/>
      <c r="P19" s="416"/>
      <c r="Q19" s="416"/>
      <c r="R19" s="416"/>
      <c r="S19" s="416"/>
      <c r="T19" s="416"/>
      <c r="U19" s="423"/>
      <c r="V19" s="424"/>
      <c r="W19" s="625"/>
      <c r="X19" s="626"/>
      <c r="Y19" s="773">
        <f aca="true" t="shared" si="4" ref="Y19:Y78">F19+G19+H19+I19+J19+K19+L19+M19+N19+O19+U19+V19+W19+X19</f>
        <v>0</v>
      </c>
      <c r="Z19" s="257"/>
    </row>
    <row r="20" spans="1:27" ht="14.25" customHeight="1" thickBot="1">
      <c r="A20" s="256"/>
      <c r="B20" s="772" t="s">
        <v>90</v>
      </c>
      <c r="C20" s="388"/>
      <c r="D20" s="774">
        <v>7000.3</v>
      </c>
      <c r="E20" s="774">
        <v>7000.3</v>
      </c>
      <c r="F20" s="765">
        <v>7000.3</v>
      </c>
      <c r="G20" s="765">
        <v>7000.3</v>
      </c>
      <c r="H20" s="765">
        <v>7000.3</v>
      </c>
      <c r="I20" s="765">
        <v>7000.3</v>
      </c>
      <c r="J20" s="765">
        <v>7000.3</v>
      </c>
      <c r="K20" s="765">
        <v>7000.3</v>
      </c>
      <c r="L20" s="765">
        <v>7000.3</v>
      </c>
      <c r="M20" s="765">
        <v>7000.3</v>
      </c>
      <c r="N20" s="765">
        <v>7000.3</v>
      </c>
      <c r="O20" s="765">
        <v>7000.3</v>
      </c>
      <c r="P20" s="765">
        <v>7000.3</v>
      </c>
      <c r="Q20" s="765">
        <v>7000.3</v>
      </c>
      <c r="R20" s="765">
        <v>7000.3</v>
      </c>
      <c r="S20" s="765">
        <v>7000.3</v>
      </c>
      <c r="T20" s="765">
        <v>7000.3</v>
      </c>
      <c r="U20" s="765">
        <v>7000.3</v>
      </c>
      <c r="V20" s="765">
        <v>7000.3</v>
      </c>
      <c r="W20" s="765">
        <v>7000.3</v>
      </c>
      <c r="X20" s="765">
        <v>7000.3</v>
      </c>
      <c r="Y20" s="774">
        <v>7000.3</v>
      </c>
      <c r="Z20" s="737">
        <f>X23+X26+X28+X29+X30+X32+X34+X41+X44+X45+X46+X47+X48+X49+X52+X53</f>
        <v>0</v>
      </c>
      <c r="AA20" s="737"/>
    </row>
    <row r="21" spans="1:26" ht="25.5" customHeight="1" hidden="1">
      <c r="A21" s="879" t="s">
        <v>171</v>
      </c>
      <c r="B21" s="846" t="s">
        <v>440</v>
      </c>
      <c r="C21" s="377"/>
      <c r="D21" s="427"/>
      <c r="E21" s="427"/>
      <c r="F21" s="428">
        <v>0</v>
      </c>
      <c r="G21" s="429"/>
      <c r="H21" s="257"/>
      <c r="I21" s="257"/>
      <c r="J21" s="430"/>
      <c r="K21" s="431"/>
      <c r="L21" s="432"/>
      <c r="M21" s="433"/>
      <c r="N21" s="434"/>
      <c r="O21" s="347"/>
      <c r="P21" s="257"/>
      <c r="Q21" s="257"/>
      <c r="R21" s="257"/>
      <c r="S21" s="257"/>
      <c r="T21" s="257"/>
      <c r="U21" s="435"/>
      <c r="V21" s="436"/>
      <c r="W21" s="395"/>
      <c r="X21" s="425"/>
      <c r="Y21" s="629">
        <f t="shared" si="4"/>
        <v>0</v>
      </c>
      <c r="Z21" s="257"/>
    </row>
    <row r="22" spans="1:26" ht="22.5" customHeight="1">
      <c r="A22" s="868"/>
      <c r="B22" s="844"/>
      <c r="C22" s="272" t="s">
        <v>161</v>
      </c>
      <c r="D22" s="400">
        <v>121.2</v>
      </c>
      <c r="E22" s="397">
        <v>121.2</v>
      </c>
      <c r="F22" s="405">
        <v>471.2</v>
      </c>
      <c r="G22" s="429"/>
      <c r="H22" s="257"/>
      <c r="I22" s="257"/>
      <c r="J22" s="430"/>
      <c r="K22" s="431"/>
      <c r="L22" s="432"/>
      <c r="M22" s="433"/>
      <c r="N22" s="434"/>
      <c r="O22" s="347"/>
      <c r="P22" s="257"/>
      <c r="Q22" s="257"/>
      <c r="R22" s="257"/>
      <c r="S22" s="257"/>
      <c r="T22" s="257"/>
      <c r="U22" s="368">
        <v>-350</v>
      </c>
      <c r="V22" s="436"/>
      <c r="W22" s="395"/>
      <c r="X22" s="425"/>
      <c r="Y22" s="397">
        <f t="shared" si="4"/>
        <v>121.19999999999999</v>
      </c>
      <c r="Z22" s="257"/>
    </row>
    <row r="23" spans="1:26" s="220" customFormat="1" ht="38.25" customHeight="1">
      <c r="A23" s="869"/>
      <c r="B23" s="845"/>
      <c r="C23" s="272" t="s">
        <v>526</v>
      </c>
      <c r="D23" s="437">
        <v>121.2</v>
      </c>
      <c r="E23" s="437">
        <v>121.2</v>
      </c>
      <c r="F23" s="438">
        <v>471.2</v>
      </c>
      <c r="G23" s="439"/>
      <c r="H23" s="440"/>
      <c r="I23" s="440"/>
      <c r="J23" s="441"/>
      <c r="K23" s="442"/>
      <c r="L23" s="443"/>
      <c r="M23" s="444"/>
      <c r="N23" s="445"/>
      <c r="O23" s="446"/>
      <c r="P23" s="440"/>
      <c r="Q23" s="440"/>
      <c r="R23" s="440"/>
      <c r="S23" s="440"/>
      <c r="T23" s="440"/>
      <c r="U23" s="447"/>
      <c r="V23" s="448"/>
      <c r="W23" s="440"/>
      <c r="X23" s="425"/>
      <c r="Y23" s="397">
        <v>121.2</v>
      </c>
      <c r="Z23" s="440"/>
    </row>
    <row r="24" spans="1:26" s="220" customFormat="1" ht="28.5" customHeight="1">
      <c r="A24" s="338" t="s">
        <v>171</v>
      </c>
      <c r="B24" s="808" t="s">
        <v>380</v>
      </c>
      <c r="C24" s="266" t="s">
        <v>161</v>
      </c>
      <c r="D24" s="437">
        <v>15</v>
      </c>
      <c r="E24" s="437">
        <v>15</v>
      </c>
      <c r="F24" s="438">
        <v>250</v>
      </c>
      <c r="G24" s="439"/>
      <c r="H24" s="440"/>
      <c r="I24" s="440"/>
      <c r="J24" s="441"/>
      <c r="K24" s="442"/>
      <c r="L24" s="443"/>
      <c r="M24" s="444"/>
      <c r="N24" s="445"/>
      <c r="O24" s="446"/>
      <c r="P24" s="440"/>
      <c r="Q24" s="440"/>
      <c r="R24" s="440"/>
      <c r="S24" s="440"/>
      <c r="T24" s="440"/>
      <c r="U24" s="449">
        <v>-235</v>
      </c>
      <c r="V24" s="448"/>
      <c r="W24" s="440"/>
      <c r="X24" s="425"/>
      <c r="Y24" s="397">
        <f t="shared" si="4"/>
        <v>15</v>
      </c>
      <c r="Z24" s="440"/>
    </row>
    <row r="25" spans="1:26" s="220" customFormat="1" ht="20.25" customHeight="1">
      <c r="A25" s="336"/>
      <c r="B25" s="847"/>
      <c r="C25" s="266" t="s">
        <v>162</v>
      </c>
      <c r="D25" s="437">
        <v>4220</v>
      </c>
      <c r="E25" s="437">
        <v>4220</v>
      </c>
      <c r="F25" s="438">
        <v>4220</v>
      </c>
      <c r="G25" s="439"/>
      <c r="H25" s="440"/>
      <c r="I25" s="440"/>
      <c r="J25" s="441"/>
      <c r="K25" s="442"/>
      <c r="L25" s="443"/>
      <c r="M25" s="444"/>
      <c r="N25" s="445"/>
      <c r="O25" s="446"/>
      <c r="P25" s="440"/>
      <c r="Q25" s="440"/>
      <c r="R25" s="440"/>
      <c r="S25" s="440"/>
      <c r="T25" s="440"/>
      <c r="U25" s="447"/>
      <c r="V25" s="448"/>
      <c r="W25" s="440"/>
      <c r="X25" s="425"/>
      <c r="Y25" s="397">
        <f t="shared" si="4"/>
        <v>4220</v>
      </c>
      <c r="Z25" s="440"/>
    </row>
    <row r="26" spans="1:26" ht="22.5" customHeight="1">
      <c r="A26" s="337"/>
      <c r="B26" s="848"/>
      <c r="C26" s="272" t="s">
        <v>526</v>
      </c>
      <c r="D26" s="450">
        <v>4235</v>
      </c>
      <c r="E26" s="450">
        <v>4235</v>
      </c>
      <c r="F26" s="451">
        <f aca="true" t="shared" si="5" ref="F26:K26">SUM(F24:F25)</f>
        <v>4470</v>
      </c>
      <c r="G26" s="451">
        <f t="shared" si="5"/>
        <v>0</v>
      </c>
      <c r="H26" s="451">
        <f t="shared" si="5"/>
        <v>0</v>
      </c>
      <c r="I26" s="451">
        <f t="shared" si="5"/>
        <v>0</v>
      </c>
      <c r="J26" s="451">
        <f t="shared" si="5"/>
        <v>0</v>
      </c>
      <c r="K26" s="451">
        <f t="shared" si="5"/>
        <v>0</v>
      </c>
      <c r="L26" s="432"/>
      <c r="M26" s="433"/>
      <c r="N26" s="434"/>
      <c r="O26" s="347"/>
      <c r="P26" s="257"/>
      <c r="Q26" s="257"/>
      <c r="R26" s="257"/>
      <c r="S26" s="257"/>
      <c r="T26" s="257"/>
      <c r="U26" s="435"/>
      <c r="V26" s="436"/>
      <c r="W26" s="395"/>
      <c r="X26" s="425"/>
      <c r="Y26" s="397">
        <v>4235</v>
      </c>
      <c r="Z26" s="257"/>
    </row>
    <row r="27" spans="1:26" ht="34.5" customHeight="1" hidden="1">
      <c r="A27" s="247"/>
      <c r="B27" s="157" t="s">
        <v>239</v>
      </c>
      <c r="C27" s="266" t="s">
        <v>161</v>
      </c>
      <c r="D27" s="437"/>
      <c r="E27" s="437"/>
      <c r="F27" s="438">
        <v>200</v>
      </c>
      <c r="G27" s="452"/>
      <c r="H27" s="246"/>
      <c r="I27" s="257"/>
      <c r="J27" s="430"/>
      <c r="K27" s="453">
        <v>-100</v>
      </c>
      <c r="L27" s="432"/>
      <c r="M27" s="433"/>
      <c r="N27" s="434"/>
      <c r="O27" s="347"/>
      <c r="P27" s="257"/>
      <c r="Q27" s="257"/>
      <c r="R27" s="257"/>
      <c r="S27" s="257"/>
      <c r="T27" s="257"/>
      <c r="U27" s="368">
        <v>-100</v>
      </c>
      <c r="V27" s="436"/>
      <c r="W27" s="395"/>
      <c r="X27" s="425"/>
      <c r="Y27" s="397">
        <f t="shared" si="4"/>
        <v>0</v>
      </c>
      <c r="Z27" s="257"/>
    </row>
    <row r="28" spans="1:26" ht="31.5" customHeight="1">
      <c r="A28" s="248" t="s">
        <v>284</v>
      </c>
      <c r="B28" s="34" t="s">
        <v>125</v>
      </c>
      <c r="C28" s="266" t="s">
        <v>161</v>
      </c>
      <c r="D28" s="450">
        <v>65.3</v>
      </c>
      <c r="E28" s="450">
        <v>65.3</v>
      </c>
      <c r="F28" s="451">
        <v>170.3</v>
      </c>
      <c r="G28" s="454"/>
      <c r="H28" s="257"/>
      <c r="I28" s="257"/>
      <c r="J28" s="430"/>
      <c r="K28" s="455"/>
      <c r="L28" s="432"/>
      <c r="M28" s="433"/>
      <c r="N28" s="434"/>
      <c r="O28" s="347"/>
      <c r="P28" s="257"/>
      <c r="Q28" s="257"/>
      <c r="R28" s="257"/>
      <c r="S28" s="257"/>
      <c r="T28" s="257"/>
      <c r="U28" s="368">
        <v>-105</v>
      </c>
      <c r="V28" s="456"/>
      <c r="W28" s="395"/>
      <c r="X28" s="425"/>
      <c r="Y28" s="397">
        <f t="shared" si="4"/>
        <v>65.30000000000001</v>
      </c>
      <c r="Z28" s="257"/>
    </row>
    <row r="29" spans="1:31" s="118" customFormat="1" ht="33" customHeight="1">
      <c r="A29" s="247"/>
      <c r="B29" s="236" t="s">
        <v>256</v>
      </c>
      <c r="C29" s="266" t="s">
        <v>161</v>
      </c>
      <c r="D29" s="400">
        <v>30.3</v>
      </c>
      <c r="E29" s="400">
        <v>30.3</v>
      </c>
      <c r="F29" s="438">
        <v>30.3</v>
      </c>
      <c r="G29" s="439"/>
      <c r="H29" s="457"/>
      <c r="I29" s="457"/>
      <c r="J29" s="458"/>
      <c r="K29" s="459"/>
      <c r="L29" s="460"/>
      <c r="M29" s="461"/>
      <c r="N29" s="462"/>
      <c r="O29" s="463"/>
      <c r="P29" s="457"/>
      <c r="Q29" s="457"/>
      <c r="R29" s="457"/>
      <c r="S29" s="457"/>
      <c r="T29" s="457"/>
      <c r="U29" s="464"/>
      <c r="V29" s="465"/>
      <c r="W29" s="466"/>
      <c r="X29" s="425"/>
      <c r="Y29" s="397">
        <f t="shared" si="4"/>
        <v>30.3</v>
      </c>
      <c r="Z29" s="457"/>
      <c r="AA29" s="54"/>
      <c r="AB29" s="54"/>
      <c r="AC29" s="54"/>
      <c r="AD29" s="54"/>
      <c r="AE29" s="54"/>
    </row>
    <row r="30" spans="1:31" s="124" customFormat="1" ht="45" customHeight="1">
      <c r="A30" s="247"/>
      <c r="B30" s="236" t="s">
        <v>240</v>
      </c>
      <c r="C30" s="266" t="s">
        <v>161</v>
      </c>
      <c r="D30" s="400">
        <v>24</v>
      </c>
      <c r="E30" s="400">
        <v>24</v>
      </c>
      <c r="F30" s="438">
        <v>24</v>
      </c>
      <c r="G30" s="439"/>
      <c r="H30" s="257"/>
      <c r="I30" s="257"/>
      <c r="J30" s="458"/>
      <c r="K30" s="459"/>
      <c r="L30" s="460"/>
      <c r="M30" s="433"/>
      <c r="N30" s="434"/>
      <c r="O30" s="347"/>
      <c r="P30" s="257"/>
      <c r="Q30" s="257"/>
      <c r="R30" s="257"/>
      <c r="S30" s="257"/>
      <c r="T30" s="257"/>
      <c r="U30" s="435"/>
      <c r="V30" s="456"/>
      <c r="W30" s="467"/>
      <c r="X30" s="425"/>
      <c r="Y30" s="397">
        <f t="shared" si="4"/>
        <v>24</v>
      </c>
      <c r="Z30" s="257"/>
      <c r="AA30" s="7"/>
      <c r="AB30" s="7"/>
      <c r="AC30" s="7"/>
      <c r="AD30" s="7"/>
      <c r="AE30" s="7"/>
    </row>
    <row r="31" spans="1:26" s="160" customFormat="1" ht="24" customHeight="1" hidden="1">
      <c r="A31" s="246"/>
      <c r="B31" s="32"/>
      <c r="C31" s="266"/>
      <c r="D31" s="400"/>
      <c r="E31" s="400"/>
      <c r="F31" s="451"/>
      <c r="G31" s="454"/>
      <c r="H31" s="468"/>
      <c r="I31" s="469"/>
      <c r="J31" s="458"/>
      <c r="K31" s="459"/>
      <c r="L31" s="460"/>
      <c r="M31" s="470"/>
      <c r="N31" s="471"/>
      <c r="O31" s="472"/>
      <c r="P31" s="469"/>
      <c r="Q31" s="469"/>
      <c r="R31" s="469"/>
      <c r="S31" s="469"/>
      <c r="T31" s="469"/>
      <c r="U31" s="473"/>
      <c r="V31" s="474"/>
      <c r="W31" s="469"/>
      <c r="X31" s="425"/>
      <c r="Y31" s="397">
        <f t="shared" si="4"/>
        <v>0</v>
      </c>
      <c r="Z31" s="469"/>
    </row>
    <row r="32" spans="1:31" s="89" customFormat="1" ht="32.25" customHeight="1">
      <c r="A32" s="249"/>
      <c r="B32" s="236" t="s">
        <v>336</v>
      </c>
      <c r="C32" s="266" t="s">
        <v>161</v>
      </c>
      <c r="D32" s="400">
        <v>27.5</v>
      </c>
      <c r="E32" s="400">
        <v>27.5</v>
      </c>
      <c r="F32" s="438">
        <v>27.5</v>
      </c>
      <c r="G32" s="454"/>
      <c r="H32" s="457"/>
      <c r="I32" s="257"/>
      <c r="J32" s="458"/>
      <c r="K32" s="459"/>
      <c r="L32" s="460"/>
      <c r="M32" s="433"/>
      <c r="N32" s="434"/>
      <c r="O32" s="347"/>
      <c r="P32" s="257"/>
      <c r="Q32" s="257"/>
      <c r="R32" s="257"/>
      <c r="S32" s="257"/>
      <c r="T32" s="257"/>
      <c r="U32" s="435"/>
      <c r="V32" s="456"/>
      <c r="W32" s="475"/>
      <c r="X32" s="425"/>
      <c r="Y32" s="648">
        <f t="shared" si="4"/>
        <v>27.5</v>
      </c>
      <c r="Z32" s="257"/>
      <c r="AA32" s="7"/>
      <c r="AB32" s="7"/>
      <c r="AC32" s="7"/>
      <c r="AD32" s="7"/>
      <c r="AE32" s="7"/>
    </row>
    <row r="33" spans="1:26" ht="33" customHeight="1" hidden="1">
      <c r="A33" s="250" t="s">
        <v>284</v>
      </c>
      <c r="B33" s="237" t="s">
        <v>478</v>
      </c>
      <c r="C33" s="266" t="s">
        <v>161</v>
      </c>
      <c r="D33" s="400">
        <v>250</v>
      </c>
      <c r="E33" s="400">
        <v>250</v>
      </c>
      <c r="F33" s="438">
        <v>250</v>
      </c>
      <c r="G33" s="454"/>
      <c r="H33" s="257"/>
      <c r="I33" s="257"/>
      <c r="J33" s="458"/>
      <c r="K33" s="459"/>
      <c r="L33" s="460"/>
      <c r="M33" s="433"/>
      <c r="N33" s="434"/>
      <c r="O33" s="347"/>
      <c r="P33" s="257"/>
      <c r="Q33" s="257"/>
      <c r="R33" s="257"/>
      <c r="S33" s="257"/>
      <c r="T33" s="257"/>
      <c r="U33" s="368">
        <v>-250</v>
      </c>
      <c r="V33" s="456"/>
      <c r="W33" s="395"/>
      <c r="X33" s="425"/>
      <c r="Y33" s="397">
        <f t="shared" si="4"/>
        <v>0</v>
      </c>
      <c r="Z33" s="257"/>
    </row>
    <row r="34" spans="1:26" ht="45.75" customHeight="1">
      <c r="A34" s="250"/>
      <c r="B34" s="237" t="s">
        <v>337</v>
      </c>
      <c r="C34" s="266" t="s">
        <v>161</v>
      </c>
      <c r="D34" s="400">
        <v>720.4</v>
      </c>
      <c r="E34" s="400">
        <v>720.4</v>
      </c>
      <c r="F34" s="438"/>
      <c r="G34" s="454"/>
      <c r="H34" s="257"/>
      <c r="I34" s="257"/>
      <c r="J34" s="458"/>
      <c r="K34" s="459"/>
      <c r="L34" s="460"/>
      <c r="M34" s="433"/>
      <c r="N34" s="434"/>
      <c r="O34" s="347"/>
      <c r="P34" s="257"/>
      <c r="Q34" s="257"/>
      <c r="R34" s="257"/>
      <c r="S34" s="257"/>
      <c r="T34" s="257"/>
      <c r="U34" s="435">
        <v>720.4</v>
      </c>
      <c r="V34" s="456"/>
      <c r="W34" s="395"/>
      <c r="X34" s="425"/>
      <c r="Y34" s="397">
        <f t="shared" si="4"/>
        <v>720.4</v>
      </c>
      <c r="Z34" s="257"/>
    </row>
    <row r="35" spans="1:26" s="225" customFormat="1" ht="25.5" customHeight="1" hidden="1">
      <c r="A35" s="246" t="s">
        <v>171</v>
      </c>
      <c r="B35" s="32" t="s">
        <v>475</v>
      </c>
      <c r="C35" s="266" t="s">
        <v>161</v>
      </c>
      <c r="D35" s="450"/>
      <c r="E35" s="450"/>
      <c r="F35" s="451">
        <v>255</v>
      </c>
      <c r="G35" s="476"/>
      <c r="H35" s="468"/>
      <c r="I35" s="468"/>
      <c r="J35" s="410"/>
      <c r="K35" s="477"/>
      <c r="L35" s="406">
        <v>-255</v>
      </c>
      <c r="M35" s="478"/>
      <c r="N35" s="479"/>
      <c r="O35" s="480"/>
      <c r="P35" s="468"/>
      <c r="Q35" s="468"/>
      <c r="R35" s="468"/>
      <c r="S35" s="468"/>
      <c r="T35" s="468"/>
      <c r="U35" s="447"/>
      <c r="V35" s="481"/>
      <c r="W35" s="468"/>
      <c r="X35" s="425"/>
      <c r="Y35" s="397">
        <f t="shared" si="4"/>
        <v>0</v>
      </c>
      <c r="Z35" s="468"/>
    </row>
    <row r="36" spans="1:26" s="225" customFormat="1" ht="25.5" customHeight="1" hidden="1">
      <c r="A36" s="867"/>
      <c r="B36" s="849" t="s">
        <v>218</v>
      </c>
      <c r="C36" s="266" t="s">
        <v>160</v>
      </c>
      <c r="D36" s="450"/>
      <c r="E36" s="450"/>
      <c r="F36" s="451"/>
      <c r="G36" s="476"/>
      <c r="H36" s="468"/>
      <c r="I36" s="468"/>
      <c r="J36" s="410"/>
      <c r="K36" s="477"/>
      <c r="L36" s="413">
        <v>1955</v>
      </c>
      <c r="M36" s="478"/>
      <c r="N36" s="479"/>
      <c r="O36" s="480"/>
      <c r="P36" s="468"/>
      <c r="Q36" s="468"/>
      <c r="R36" s="468"/>
      <c r="S36" s="468"/>
      <c r="T36" s="468"/>
      <c r="U36" s="482">
        <v>-1955</v>
      </c>
      <c r="V36" s="481"/>
      <c r="W36" s="468"/>
      <c r="X36" s="425"/>
      <c r="Y36" s="397">
        <f t="shared" si="4"/>
        <v>0</v>
      </c>
      <c r="Z36" s="468"/>
    </row>
    <row r="37" spans="1:26" s="225" customFormat="1" ht="25.5" customHeight="1" hidden="1">
      <c r="A37" s="868"/>
      <c r="B37" s="847"/>
      <c r="C37" s="266" t="s">
        <v>161</v>
      </c>
      <c r="D37" s="450"/>
      <c r="E37" s="450"/>
      <c r="F37" s="451"/>
      <c r="G37" s="476"/>
      <c r="H37" s="468"/>
      <c r="I37" s="468"/>
      <c r="J37" s="410"/>
      <c r="K37" s="477"/>
      <c r="L37" s="406">
        <v>295</v>
      </c>
      <c r="M37" s="478"/>
      <c r="N37" s="479"/>
      <c r="O37" s="480"/>
      <c r="P37" s="468"/>
      <c r="Q37" s="468"/>
      <c r="R37" s="468"/>
      <c r="S37" s="468"/>
      <c r="T37" s="468"/>
      <c r="U37" s="482">
        <v>-295</v>
      </c>
      <c r="V37" s="481"/>
      <c r="W37" s="468"/>
      <c r="X37" s="425"/>
      <c r="Y37" s="397">
        <f t="shared" si="4"/>
        <v>0</v>
      </c>
      <c r="Z37" s="468"/>
    </row>
    <row r="38" spans="1:26" s="225" customFormat="1" ht="25.5" customHeight="1" hidden="1">
      <c r="A38" s="869"/>
      <c r="B38" s="848"/>
      <c r="C38" s="266" t="s">
        <v>526</v>
      </c>
      <c r="D38" s="450"/>
      <c r="E38" s="450"/>
      <c r="F38" s="451"/>
      <c r="G38" s="476"/>
      <c r="H38" s="468"/>
      <c r="I38" s="468"/>
      <c r="J38" s="410"/>
      <c r="K38" s="477"/>
      <c r="L38" s="406">
        <f>SUM(L36:L37)</f>
        <v>2250</v>
      </c>
      <c r="M38" s="478"/>
      <c r="N38" s="479"/>
      <c r="O38" s="480"/>
      <c r="P38" s="468"/>
      <c r="Q38" s="468"/>
      <c r="R38" s="468"/>
      <c r="S38" s="468"/>
      <c r="T38" s="468"/>
      <c r="U38" s="447"/>
      <c r="V38" s="481"/>
      <c r="W38" s="468"/>
      <c r="X38" s="425"/>
      <c r="Y38" s="397">
        <f>SUM(Y15:Y18)</f>
        <v>26935.42</v>
      </c>
      <c r="Z38" s="468"/>
    </row>
    <row r="39" spans="1:26" s="225" customFormat="1" ht="0.75" customHeight="1" hidden="1">
      <c r="A39" s="251"/>
      <c r="B39" s="157" t="s">
        <v>170</v>
      </c>
      <c r="C39" s="266" t="s">
        <v>161</v>
      </c>
      <c r="D39" s="437"/>
      <c r="E39" s="437"/>
      <c r="F39" s="438">
        <v>300</v>
      </c>
      <c r="G39" s="476"/>
      <c r="H39" s="468"/>
      <c r="I39" s="468"/>
      <c r="J39" s="410"/>
      <c r="K39" s="477">
        <v>-100</v>
      </c>
      <c r="L39" s="406"/>
      <c r="M39" s="411"/>
      <c r="N39" s="412">
        <v>-161</v>
      </c>
      <c r="O39" s="480"/>
      <c r="P39" s="468"/>
      <c r="Q39" s="468"/>
      <c r="R39" s="468"/>
      <c r="S39" s="468"/>
      <c r="T39" s="468"/>
      <c r="U39" s="449">
        <v>-39</v>
      </c>
      <c r="V39" s="481"/>
      <c r="W39" s="468"/>
      <c r="X39" s="425"/>
      <c r="Y39" s="397">
        <f t="shared" si="4"/>
        <v>0</v>
      </c>
      <c r="Z39" s="468"/>
    </row>
    <row r="40" spans="1:26" s="221" customFormat="1" ht="26.25" customHeight="1" hidden="1">
      <c r="A40" s="246"/>
      <c r="B40" s="32" t="s">
        <v>62</v>
      </c>
      <c r="C40" s="266" t="s">
        <v>161</v>
      </c>
      <c r="D40" s="450"/>
      <c r="E40" s="450"/>
      <c r="F40" s="451">
        <v>100</v>
      </c>
      <c r="G40" s="454"/>
      <c r="H40" s="483"/>
      <c r="I40" s="483"/>
      <c r="J40" s="410"/>
      <c r="K40" s="477"/>
      <c r="L40" s="406"/>
      <c r="M40" s="484"/>
      <c r="N40" s="485"/>
      <c r="O40" s="486"/>
      <c r="P40" s="483"/>
      <c r="Q40" s="483"/>
      <c r="R40" s="483"/>
      <c r="S40" s="483"/>
      <c r="T40" s="483"/>
      <c r="U40" s="487">
        <v>-100</v>
      </c>
      <c r="V40" s="474"/>
      <c r="W40" s="483"/>
      <c r="X40" s="425"/>
      <c r="Y40" s="397">
        <f t="shared" si="4"/>
        <v>0</v>
      </c>
      <c r="Z40" s="483"/>
    </row>
    <row r="41" spans="1:26" s="221" customFormat="1" ht="30" customHeight="1">
      <c r="A41" s="338" t="s">
        <v>171</v>
      </c>
      <c r="B41" s="849" t="s">
        <v>351</v>
      </c>
      <c r="C41" s="266" t="s">
        <v>161</v>
      </c>
      <c r="D41" s="450">
        <v>186</v>
      </c>
      <c r="E41" s="450">
        <v>186</v>
      </c>
      <c r="F41" s="451">
        <v>800</v>
      </c>
      <c r="G41" s="454"/>
      <c r="H41" s="483"/>
      <c r="I41" s="483"/>
      <c r="J41" s="410"/>
      <c r="K41" s="477"/>
      <c r="L41" s="406"/>
      <c r="M41" s="484"/>
      <c r="N41" s="485"/>
      <c r="O41" s="486"/>
      <c r="P41" s="483"/>
      <c r="Q41" s="483"/>
      <c r="R41" s="483"/>
      <c r="S41" s="483"/>
      <c r="T41" s="483"/>
      <c r="U41" s="487">
        <v>-350</v>
      </c>
      <c r="V41" s="474"/>
      <c r="W41" s="483"/>
      <c r="X41" s="425"/>
      <c r="Y41" s="397">
        <v>186</v>
      </c>
      <c r="Z41" s="483"/>
    </row>
    <row r="42" spans="1:26" s="221" customFormat="1" ht="1.5" customHeight="1" hidden="1">
      <c r="A42" s="336"/>
      <c r="B42" s="847"/>
      <c r="C42" s="266" t="s">
        <v>162</v>
      </c>
      <c r="D42" s="450">
        <v>0</v>
      </c>
      <c r="E42" s="450">
        <v>0</v>
      </c>
      <c r="F42" s="451">
        <v>1000</v>
      </c>
      <c r="G42" s="454"/>
      <c r="H42" s="483"/>
      <c r="I42" s="483"/>
      <c r="J42" s="410"/>
      <c r="K42" s="477"/>
      <c r="L42" s="406"/>
      <c r="M42" s="484"/>
      <c r="N42" s="485"/>
      <c r="O42" s="486"/>
      <c r="P42" s="483"/>
      <c r="Q42" s="483"/>
      <c r="R42" s="483"/>
      <c r="S42" s="483"/>
      <c r="T42" s="483"/>
      <c r="U42" s="473"/>
      <c r="V42" s="474"/>
      <c r="W42" s="483"/>
      <c r="X42" s="425"/>
      <c r="Y42" s="397">
        <v>0</v>
      </c>
      <c r="Z42" s="483"/>
    </row>
    <row r="43" spans="1:26" s="221" customFormat="1" ht="23.25" customHeight="1" hidden="1">
      <c r="A43" s="337"/>
      <c r="B43" s="848"/>
      <c r="C43" s="266" t="s">
        <v>526</v>
      </c>
      <c r="D43" s="450"/>
      <c r="E43" s="450"/>
      <c r="F43" s="451">
        <f>SUM(F41:F42)</f>
        <v>1800</v>
      </c>
      <c r="G43" s="454"/>
      <c r="H43" s="483"/>
      <c r="I43" s="483"/>
      <c r="J43" s="410"/>
      <c r="K43" s="477"/>
      <c r="L43" s="406"/>
      <c r="M43" s="484"/>
      <c r="N43" s="485"/>
      <c r="O43" s="486"/>
      <c r="P43" s="483"/>
      <c r="Q43" s="483"/>
      <c r="R43" s="483"/>
      <c r="S43" s="483"/>
      <c r="T43" s="483"/>
      <c r="U43" s="473"/>
      <c r="V43" s="474"/>
      <c r="W43" s="483"/>
      <c r="X43" s="425"/>
      <c r="Y43" s="397"/>
      <c r="Z43" s="483"/>
    </row>
    <row r="44" spans="1:26" s="221" customFormat="1" ht="42.75" customHeight="1">
      <c r="A44" s="246" t="s">
        <v>171</v>
      </c>
      <c r="B44" s="157" t="s">
        <v>352</v>
      </c>
      <c r="C44" s="272" t="s">
        <v>161</v>
      </c>
      <c r="D44" s="437">
        <v>74.6</v>
      </c>
      <c r="E44" s="437">
        <v>74.6</v>
      </c>
      <c r="F44" s="438">
        <v>645</v>
      </c>
      <c r="G44" s="454"/>
      <c r="H44" s="483"/>
      <c r="I44" s="483"/>
      <c r="J44" s="410"/>
      <c r="K44" s="477"/>
      <c r="L44" s="406"/>
      <c r="M44" s="484"/>
      <c r="N44" s="485"/>
      <c r="O44" s="486"/>
      <c r="P44" s="483"/>
      <c r="Q44" s="483"/>
      <c r="R44" s="483"/>
      <c r="S44" s="483"/>
      <c r="T44" s="483"/>
      <c r="U44" s="487">
        <v>-185.4</v>
      </c>
      <c r="V44" s="488">
        <v>-385</v>
      </c>
      <c r="W44" s="483"/>
      <c r="X44" s="425"/>
      <c r="Y44" s="397">
        <f t="shared" si="4"/>
        <v>74.60000000000002</v>
      </c>
      <c r="Z44" s="483"/>
    </row>
    <row r="45" spans="1:26" s="355" customFormat="1" ht="42.75" customHeight="1">
      <c r="A45" s="246"/>
      <c r="B45" s="157" t="s">
        <v>340</v>
      </c>
      <c r="C45" s="272" t="s">
        <v>161</v>
      </c>
      <c r="D45" s="437">
        <v>140</v>
      </c>
      <c r="E45" s="437">
        <v>140</v>
      </c>
      <c r="F45" s="438"/>
      <c r="G45" s="633"/>
      <c r="H45" s="469"/>
      <c r="I45" s="469"/>
      <c r="J45" s="400"/>
      <c r="K45" s="400"/>
      <c r="L45" s="400">
        <v>90</v>
      </c>
      <c r="M45" s="437"/>
      <c r="N45" s="437"/>
      <c r="O45" s="437"/>
      <c r="P45" s="469"/>
      <c r="Q45" s="469"/>
      <c r="R45" s="469"/>
      <c r="S45" s="469"/>
      <c r="T45" s="469"/>
      <c r="U45" s="437"/>
      <c r="V45" s="438"/>
      <c r="W45" s="469"/>
      <c r="X45" s="425"/>
      <c r="Y45" s="397">
        <v>140</v>
      </c>
      <c r="Z45" s="469"/>
    </row>
    <row r="46" spans="1:26" s="355" customFormat="1" ht="45" customHeight="1">
      <c r="A46" s="246"/>
      <c r="B46" s="157" t="s">
        <v>338</v>
      </c>
      <c r="C46" s="272" t="s">
        <v>161</v>
      </c>
      <c r="D46" s="437">
        <v>250</v>
      </c>
      <c r="E46" s="437">
        <v>250</v>
      </c>
      <c r="F46" s="438"/>
      <c r="G46" s="633"/>
      <c r="H46" s="469"/>
      <c r="I46" s="469"/>
      <c r="J46" s="400"/>
      <c r="K46" s="400"/>
      <c r="L46" s="400">
        <v>250</v>
      </c>
      <c r="M46" s="437"/>
      <c r="N46" s="437"/>
      <c r="O46" s="437"/>
      <c r="P46" s="469"/>
      <c r="Q46" s="469"/>
      <c r="R46" s="469"/>
      <c r="S46" s="469"/>
      <c r="T46" s="469"/>
      <c r="U46" s="437"/>
      <c r="V46" s="438"/>
      <c r="W46" s="469"/>
      <c r="X46" s="425"/>
      <c r="Y46" s="397">
        <f t="shared" si="4"/>
        <v>250</v>
      </c>
      <c r="Z46" s="469"/>
    </row>
    <row r="47" spans="1:26" s="355" customFormat="1" ht="61.5" customHeight="1">
      <c r="A47" s="246"/>
      <c r="B47" s="157" t="s">
        <v>442</v>
      </c>
      <c r="C47" s="272" t="s">
        <v>161</v>
      </c>
      <c r="D47" s="437">
        <v>50</v>
      </c>
      <c r="E47" s="437">
        <v>50</v>
      </c>
      <c r="F47" s="438"/>
      <c r="G47" s="633"/>
      <c r="H47" s="469"/>
      <c r="I47" s="469"/>
      <c r="J47" s="400"/>
      <c r="K47" s="400"/>
      <c r="L47" s="400"/>
      <c r="M47" s="437"/>
      <c r="N47" s="437"/>
      <c r="O47" s="437"/>
      <c r="P47" s="469"/>
      <c r="Q47" s="469"/>
      <c r="R47" s="469"/>
      <c r="S47" s="469"/>
      <c r="T47" s="469"/>
      <c r="U47" s="437">
        <v>50</v>
      </c>
      <c r="V47" s="438"/>
      <c r="W47" s="469"/>
      <c r="X47" s="425"/>
      <c r="Y47" s="397">
        <f t="shared" si="4"/>
        <v>50</v>
      </c>
      <c r="Z47" s="469"/>
    </row>
    <row r="48" spans="1:26" s="355" customFormat="1" ht="46.5" customHeight="1">
      <c r="A48" s="338"/>
      <c r="B48" s="157" t="s">
        <v>381</v>
      </c>
      <c r="C48" s="272" t="s">
        <v>161</v>
      </c>
      <c r="D48" s="437">
        <v>50</v>
      </c>
      <c r="E48" s="437">
        <v>50</v>
      </c>
      <c r="F48" s="438"/>
      <c r="G48" s="633"/>
      <c r="H48" s="469"/>
      <c r="I48" s="469"/>
      <c r="J48" s="400"/>
      <c r="K48" s="400"/>
      <c r="L48" s="400"/>
      <c r="M48" s="437"/>
      <c r="N48" s="437"/>
      <c r="O48" s="437"/>
      <c r="P48" s="469"/>
      <c r="Q48" s="469"/>
      <c r="R48" s="469"/>
      <c r="S48" s="469"/>
      <c r="T48" s="469"/>
      <c r="U48" s="437">
        <v>50</v>
      </c>
      <c r="V48" s="438"/>
      <c r="W48" s="469"/>
      <c r="X48" s="425"/>
      <c r="Y48" s="397">
        <f t="shared" si="4"/>
        <v>50</v>
      </c>
      <c r="Z48" s="469"/>
    </row>
    <row r="49" spans="1:26" s="355" customFormat="1" ht="43.5" customHeight="1">
      <c r="A49" s="338"/>
      <c r="B49" s="157" t="s">
        <v>382</v>
      </c>
      <c r="C49" s="272" t="s">
        <v>161</v>
      </c>
      <c r="D49" s="437">
        <v>350</v>
      </c>
      <c r="E49" s="437">
        <v>350</v>
      </c>
      <c r="F49" s="438"/>
      <c r="G49" s="633"/>
      <c r="H49" s="469"/>
      <c r="I49" s="469"/>
      <c r="J49" s="400"/>
      <c r="K49" s="400"/>
      <c r="L49" s="400"/>
      <c r="M49" s="437"/>
      <c r="N49" s="437"/>
      <c r="O49" s="437"/>
      <c r="P49" s="469"/>
      <c r="Q49" s="469"/>
      <c r="R49" s="469"/>
      <c r="S49" s="469"/>
      <c r="T49" s="469"/>
      <c r="U49" s="437">
        <v>350</v>
      </c>
      <c r="V49" s="438"/>
      <c r="W49" s="469"/>
      <c r="X49" s="425"/>
      <c r="Y49" s="397">
        <f t="shared" si="4"/>
        <v>350</v>
      </c>
      <c r="Z49" s="469"/>
    </row>
    <row r="50" spans="1:26" s="355" customFormat="1" ht="19.5" customHeight="1">
      <c r="A50" s="867"/>
      <c r="B50" s="843" t="s">
        <v>13</v>
      </c>
      <c r="C50" s="272" t="s">
        <v>517</v>
      </c>
      <c r="D50" s="437">
        <v>150</v>
      </c>
      <c r="E50" s="437">
        <v>150</v>
      </c>
      <c r="F50" s="438"/>
      <c r="G50" s="633"/>
      <c r="H50" s="469"/>
      <c r="I50" s="469"/>
      <c r="J50" s="400"/>
      <c r="K50" s="400"/>
      <c r="L50" s="400"/>
      <c r="M50" s="437"/>
      <c r="N50" s="437"/>
      <c r="O50" s="437"/>
      <c r="P50" s="469"/>
      <c r="Q50" s="469"/>
      <c r="R50" s="469"/>
      <c r="S50" s="469"/>
      <c r="T50" s="469"/>
      <c r="U50" s="437">
        <v>150</v>
      </c>
      <c r="V50" s="438"/>
      <c r="W50" s="469"/>
      <c r="X50" s="425"/>
      <c r="Y50" s="397">
        <f t="shared" si="4"/>
        <v>150</v>
      </c>
      <c r="Z50" s="469"/>
    </row>
    <row r="51" spans="1:26" s="355" customFormat="1" ht="24" customHeight="1">
      <c r="A51" s="868"/>
      <c r="B51" s="844"/>
      <c r="C51" s="272" t="s">
        <v>161</v>
      </c>
      <c r="D51" s="437">
        <v>150</v>
      </c>
      <c r="E51" s="437">
        <v>150</v>
      </c>
      <c r="F51" s="438"/>
      <c r="G51" s="633"/>
      <c r="H51" s="469"/>
      <c r="I51" s="469"/>
      <c r="J51" s="400"/>
      <c r="K51" s="400"/>
      <c r="L51" s="400"/>
      <c r="M51" s="437"/>
      <c r="N51" s="437"/>
      <c r="O51" s="437"/>
      <c r="P51" s="469"/>
      <c r="Q51" s="469"/>
      <c r="R51" s="469"/>
      <c r="S51" s="469"/>
      <c r="T51" s="469"/>
      <c r="U51" s="437">
        <v>150</v>
      </c>
      <c r="V51" s="438"/>
      <c r="W51" s="469"/>
      <c r="X51" s="425"/>
      <c r="Y51" s="397">
        <f t="shared" si="4"/>
        <v>150</v>
      </c>
      <c r="Z51" s="469"/>
    </row>
    <row r="52" spans="1:26" s="355" customFormat="1" ht="23.25" customHeight="1">
      <c r="A52" s="869"/>
      <c r="B52" s="845"/>
      <c r="C52" s="272" t="s">
        <v>526</v>
      </c>
      <c r="D52" s="437">
        <v>300</v>
      </c>
      <c r="E52" s="437">
        <v>300</v>
      </c>
      <c r="F52" s="438"/>
      <c r="G52" s="633"/>
      <c r="H52" s="469"/>
      <c r="I52" s="469"/>
      <c r="J52" s="400"/>
      <c r="K52" s="400"/>
      <c r="L52" s="400"/>
      <c r="M52" s="437"/>
      <c r="N52" s="437"/>
      <c r="O52" s="437"/>
      <c r="P52" s="469"/>
      <c r="Q52" s="469"/>
      <c r="R52" s="469"/>
      <c r="S52" s="469"/>
      <c r="T52" s="469"/>
      <c r="U52" s="437"/>
      <c r="V52" s="438"/>
      <c r="W52" s="469"/>
      <c r="X52" s="425"/>
      <c r="Y52" s="397">
        <v>300</v>
      </c>
      <c r="Z52" s="469"/>
    </row>
    <row r="53" spans="1:26" s="355" customFormat="1" ht="33" customHeight="1">
      <c r="A53" s="246"/>
      <c r="B53" s="157" t="s">
        <v>12</v>
      </c>
      <c r="C53" s="272" t="s">
        <v>161</v>
      </c>
      <c r="D53" s="437">
        <v>162</v>
      </c>
      <c r="E53" s="437">
        <v>162</v>
      </c>
      <c r="F53" s="438"/>
      <c r="G53" s="633"/>
      <c r="H53" s="469"/>
      <c r="I53" s="469"/>
      <c r="J53" s="400"/>
      <c r="K53" s="400"/>
      <c r="L53" s="400"/>
      <c r="M53" s="437"/>
      <c r="N53" s="437"/>
      <c r="O53" s="437"/>
      <c r="P53" s="469"/>
      <c r="Q53" s="469"/>
      <c r="R53" s="469"/>
      <c r="S53" s="469"/>
      <c r="T53" s="469"/>
      <c r="U53" s="437">
        <v>105</v>
      </c>
      <c r="V53" s="438">
        <v>57</v>
      </c>
      <c r="W53" s="469"/>
      <c r="X53" s="425"/>
      <c r="Y53" s="397">
        <f t="shared" si="4"/>
        <v>162</v>
      </c>
      <c r="Z53" s="469"/>
    </row>
    <row r="54" spans="1:26" s="221" customFormat="1" ht="32.25" customHeight="1">
      <c r="A54" s="247"/>
      <c r="B54" s="231" t="s">
        <v>498</v>
      </c>
      <c r="C54" s="248"/>
      <c r="D54" s="393">
        <f>D55+D56</f>
        <v>200</v>
      </c>
      <c r="E54" s="393">
        <f>E55+E56</f>
        <v>200</v>
      </c>
      <c r="F54" s="394">
        <f>SUM(F55:F56)</f>
        <v>100</v>
      </c>
      <c r="G54" s="394">
        <f>SUM(G55:G56)</f>
        <v>0</v>
      </c>
      <c r="H54" s="393">
        <f aca="true" t="shared" si="6" ref="H54:U54">H55+H56</f>
        <v>0</v>
      </c>
      <c r="I54" s="393">
        <f t="shared" si="6"/>
        <v>0</v>
      </c>
      <c r="J54" s="393">
        <f t="shared" si="6"/>
        <v>0</v>
      </c>
      <c r="K54" s="393">
        <f t="shared" si="6"/>
        <v>0</v>
      </c>
      <c r="L54" s="393">
        <f t="shared" si="6"/>
        <v>0</v>
      </c>
      <c r="M54" s="393">
        <f t="shared" si="6"/>
        <v>0</v>
      </c>
      <c r="N54" s="393">
        <f t="shared" si="6"/>
        <v>0</v>
      </c>
      <c r="O54" s="393">
        <f t="shared" si="6"/>
        <v>0</v>
      </c>
      <c r="P54" s="393">
        <f t="shared" si="6"/>
        <v>0</v>
      </c>
      <c r="Q54" s="393">
        <f t="shared" si="6"/>
        <v>0</v>
      </c>
      <c r="R54" s="393">
        <f t="shared" si="6"/>
        <v>0</v>
      </c>
      <c r="S54" s="393">
        <f t="shared" si="6"/>
        <v>0</v>
      </c>
      <c r="T54" s="393">
        <f t="shared" si="6"/>
        <v>0</v>
      </c>
      <c r="U54" s="393">
        <f t="shared" si="6"/>
        <v>100</v>
      </c>
      <c r="V54" s="394"/>
      <c r="W54" s="469"/>
      <c r="X54" s="425"/>
      <c r="Y54" s="611">
        <f t="shared" si="4"/>
        <v>200</v>
      </c>
      <c r="Z54" s="469"/>
    </row>
    <row r="55" spans="1:38" s="118" customFormat="1" ht="17.25" customHeight="1">
      <c r="A55" s="247" t="s">
        <v>284</v>
      </c>
      <c r="B55" s="157" t="s">
        <v>494</v>
      </c>
      <c r="C55" s="266" t="s">
        <v>161</v>
      </c>
      <c r="D55" s="437">
        <v>50</v>
      </c>
      <c r="E55" s="437">
        <v>50</v>
      </c>
      <c r="F55" s="438">
        <v>50</v>
      </c>
      <c r="G55" s="439"/>
      <c r="H55" s="491"/>
      <c r="I55" s="457"/>
      <c r="J55" s="492"/>
      <c r="K55" s="493"/>
      <c r="L55" s="494"/>
      <c r="M55" s="461"/>
      <c r="N55" s="462"/>
      <c r="O55" s="463"/>
      <c r="P55" s="457"/>
      <c r="Q55" s="457"/>
      <c r="R55" s="457"/>
      <c r="S55" s="457"/>
      <c r="T55" s="457"/>
      <c r="U55" s="464"/>
      <c r="V55" s="465"/>
      <c r="W55" s="466"/>
      <c r="X55" s="425"/>
      <c r="Y55" s="397">
        <f t="shared" si="4"/>
        <v>50</v>
      </c>
      <c r="Z55" s="457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</row>
    <row r="56" spans="1:38" s="118" customFormat="1" ht="18.75" customHeight="1">
      <c r="A56" s="247" t="s">
        <v>284</v>
      </c>
      <c r="B56" s="157" t="s">
        <v>5</v>
      </c>
      <c r="C56" s="266" t="s">
        <v>161</v>
      </c>
      <c r="D56" s="437">
        <v>150</v>
      </c>
      <c r="E56" s="437">
        <v>150</v>
      </c>
      <c r="F56" s="438">
        <v>50</v>
      </c>
      <c r="G56" s="439"/>
      <c r="H56" s="491"/>
      <c r="I56" s="457"/>
      <c r="J56" s="492"/>
      <c r="K56" s="493"/>
      <c r="L56" s="494"/>
      <c r="M56" s="461"/>
      <c r="N56" s="462"/>
      <c r="O56" s="463"/>
      <c r="P56" s="457"/>
      <c r="Q56" s="457"/>
      <c r="R56" s="457"/>
      <c r="S56" s="457"/>
      <c r="T56" s="457"/>
      <c r="U56" s="414">
        <v>100</v>
      </c>
      <c r="V56" s="465"/>
      <c r="W56" s="466"/>
      <c r="X56" s="425"/>
      <c r="Y56" s="397">
        <f t="shared" si="4"/>
        <v>150</v>
      </c>
      <c r="Z56" s="457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</row>
    <row r="57" spans="1:38" s="124" customFormat="1" ht="21" customHeight="1">
      <c r="A57" s="252"/>
      <c r="B57" s="231" t="s">
        <v>69</v>
      </c>
      <c r="C57" s="12"/>
      <c r="D57" s="393">
        <v>8520.42</v>
      </c>
      <c r="E57" s="393">
        <v>8520.42</v>
      </c>
      <c r="F57" s="497">
        <f aca="true" t="shared" si="7" ref="F57:V57">F58+F77+F106</f>
        <v>7971.92</v>
      </c>
      <c r="G57" s="497">
        <f t="shared" si="7"/>
        <v>0</v>
      </c>
      <c r="H57" s="496">
        <f t="shared" si="7"/>
        <v>0</v>
      </c>
      <c r="I57" s="496">
        <f t="shared" si="7"/>
        <v>0</v>
      </c>
      <c r="J57" s="496">
        <f t="shared" si="7"/>
        <v>0</v>
      </c>
      <c r="K57" s="496">
        <f t="shared" si="7"/>
        <v>0</v>
      </c>
      <c r="L57" s="496">
        <f t="shared" si="7"/>
        <v>0</v>
      </c>
      <c r="M57" s="496">
        <f t="shared" si="7"/>
        <v>0</v>
      </c>
      <c r="N57" s="496">
        <f t="shared" si="7"/>
        <v>0</v>
      </c>
      <c r="O57" s="496">
        <f t="shared" si="7"/>
        <v>0</v>
      </c>
      <c r="P57" s="496">
        <f t="shared" si="7"/>
        <v>0</v>
      </c>
      <c r="Q57" s="496">
        <f t="shared" si="7"/>
        <v>0</v>
      </c>
      <c r="R57" s="496">
        <f t="shared" si="7"/>
        <v>0</v>
      </c>
      <c r="S57" s="496">
        <f t="shared" si="7"/>
        <v>0</v>
      </c>
      <c r="T57" s="496">
        <f t="shared" si="7"/>
        <v>0</v>
      </c>
      <c r="U57" s="496">
        <f t="shared" si="7"/>
        <v>367.5</v>
      </c>
      <c r="V57" s="497">
        <f t="shared" si="7"/>
        <v>181</v>
      </c>
      <c r="W57" s="469"/>
      <c r="X57" s="793"/>
      <c r="Y57" s="393">
        <f t="shared" si="4"/>
        <v>8520.42</v>
      </c>
      <c r="Z57" s="39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</row>
    <row r="58" spans="1:38" s="124" customFormat="1" ht="30" customHeight="1">
      <c r="A58" s="252"/>
      <c r="B58" s="231" t="s">
        <v>499</v>
      </c>
      <c r="C58" s="266"/>
      <c r="D58" s="393">
        <v>1275</v>
      </c>
      <c r="E58" s="393">
        <v>1275</v>
      </c>
      <c r="F58" s="497">
        <f aca="true" t="shared" si="8" ref="F58:U58">SUM(F60:F76)</f>
        <v>1135</v>
      </c>
      <c r="G58" s="497">
        <f t="shared" si="8"/>
        <v>0</v>
      </c>
      <c r="H58" s="496">
        <f t="shared" si="8"/>
        <v>0</v>
      </c>
      <c r="I58" s="496">
        <f t="shared" si="8"/>
        <v>0</v>
      </c>
      <c r="J58" s="498">
        <f t="shared" si="8"/>
        <v>0</v>
      </c>
      <c r="K58" s="499">
        <f t="shared" si="8"/>
        <v>0</v>
      </c>
      <c r="L58" s="500">
        <f t="shared" si="8"/>
        <v>0</v>
      </c>
      <c r="M58" s="501">
        <f t="shared" si="8"/>
        <v>0</v>
      </c>
      <c r="N58" s="502">
        <f t="shared" si="8"/>
        <v>0</v>
      </c>
      <c r="O58" s="495">
        <f t="shared" si="8"/>
        <v>0</v>
      </c>
      <c r="P58" s="495">
        <f t="shared" si="8"/>
        <v>0</v>
      </c>
      <c r="Q58" s="495">
        <f t="shared" si="8"/>
        <v>0</v>
      </c>
      <c r="R58" s="495">
        <f t="shared" si="8"/>
        <v>0</v>
      </c>
      <c r="S58" s="495">
        <f t="shared" si="8"/>
        <v>0</v>
      </c>
      <c r="T58" s="495">
        <f t="shared" si="8"/>
        <v>0</v>
      </c>
      <c r="U58" s="794">
        <f t="shared" si="8"/>
        <v>140</v>
      </c>
      <c r="V58" s="503"/>
      <c r="W58" s="795"/>
      <c r="X58" s="793"/>
      <c r="Y58" s="393">
        <f t="shared" si="4"/>
        <v>1275</v>
      </c>
      <c r="Z58" s="39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</row>
    <row r="59" spans="1:38" s="124" customFormat="1" ht="30.75" customHeight="1" hidden="1">
      <c r="A59" s="252"/>
      <c r="B59" s="231"/>
      <c r="C59" s="266" t="s">
        <v>161</v>
      </c>
      <c r="D59" s="496"/>
      <c r="E59" s="496"/>
      <c r="F59" s="497"/>
      <c r="G59" s="439"/>
      <c r="H59" s="475"/>
      <c r="I59" s="257"/>
      <c r="J59" s="430"/>
      <c r="K59" s="431"/>
      <c r="L59" s="432"/>
      <c r="M59" s="433"/>
      <c r="N59" s="434"/>
      <c r="O59" s="347"/>
      <c r="P59" s="257"/>
      <c r="Q59" s="257"/>
      <c r="R59" s="257"/>
      <c r="S59" s="257"/>
      <c r="T59" s="257"/>
      <c r="U59" s="435"/>
      <c r="V59" s="436"/>
      <c r="W59" s="467"/>
      <c r="X59" s="425"/>
      <c r="Y59" s="397">
        <f t="shared" si="4"/>
        <v>0</v>
      </c>
      <c r="Z59" s="25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</row>
    <row r="60" spans="1:38" s="124" customFormat="1" ht="33" customHeight="1">
      <c r="A60" s="252" t="s">
        <v>284</v>
      </c>
      <c r="B60" s="236" t="s">
        <v>308</v>
      </c>
      <c r="C60" s="266" t="s">
        <v>161</v>
      </c>
      <c r="D60" s="437">
        <v>70</v>
      </c>
      <c r="E60" s="437">
        <v>70</v>
      </c>
      <c r="F60" s="438">
        <v>70</v>
      </c>
      <c r="G60" s="439"/>
      <c r="H60" s="475"/>
      <c r="I60" s="257"/>
      <c r="J60" s="430"/>
      <c r="K60" s="431"/>
      <c r="L60" s="432"/>
      <c r="M60" s="433"/>
      <c r="N60" s="434"/>
      <c r="O60" s="347"/>
      <c r="P60" s="257"/>
      <c r="Q60" s="257"/>
      <c r="R60" s="257"/>
      <c r="S60" s="257"/>
      <c r="T60" s="257"/>
      <c r="U60" s="435"/>
      <c r="V60" s="436"/>
      <c r="W60" s="467"/>
      <c r="X60" s="425"/>
      <c r="Y60" s="397">
        <f t="shared" si="4"/>
        <v>70</v>
      </c>
      <c r="Z60" s="25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</row>
    <row r="61" spans="1:38" s="89" customFormat="1" ht="45.75" customHeight="1">
      <c r="A61" s="252" t="s">
        <v>284</v>
      </c>
      <c r="B61" s="236" t="s">
        <v>241</v>
      </c>
      <c r="C61" s="266" t="s">
        <v>161</v>
      </c>
      <c r="D61" s="437">
        <v>70</v>
      </c>
      <c r="E61" s="437">
        <v>70</v>
      </c>
      <c r="F61" s="438">
        <v>40</v>
      </c>
      <c r="G61" s="439"/>
      <c r="H61" s="475"/>
      <c r="I61" s="257"/>
      <c r="J61" s="430"/>
      <c r="K61" s="431"/>
      <c r="L61" s="432"/>
      <c r="M61" s="433"/>
      <c r="N61" s="434"/>
      <c r="O61" s="347"/>
      <c r="P61" s="257"/>
      <c r="Q61" s="257"/>
      <c r="R61" s="257"/>
      <c r="S61" s="257"/>
      <c r="T61" s="257"/>
      <c r="U61" s="435">
        <v>30</v>
      </c>
      <c r="V61" s="436"/>
      <c r="W61" s="475"/>
      <c r="X61" s="425"/>
      <c r="Y61" s="397">
        <f t="shared" si="4"/>
        <v>70</v>
      </c>
      <c r="Z61" s="25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</row>
    <row r="62" spans="1:26" s="89" customFormat="1" ht="34.5" customHeight="1">
      <c r="A62" s="252"/>
      <c r="B62" s="236" t="s">
        <v>383</v>
      </c>
      <c r="C62" s="266" t="s">
        <v>161</v>
      </c>
      <c r="D62" s="437">
        <v>55</v>
      </c>
      <c r="E62" s="437">
        <v>55</v>
      </c>
      <c r="F62" s="438">
        <v>25</v>
      </c>
      <c r="G62" s="439"/>
      <c r="H62" s="475"/>
      <c r="I62" s="475"/>
      <c r="J62" s="430"/>
      <c r="K62" s="431"/>
      <c r="L62" s="432"/>
      <c r="M62" s="433"/>
      <c r="N62" s="434"/>
      <c r="O62" s="347"/>
      <c r="P62" s="475"/>
      <c r="Q62" s="475"/>
      <c r="R62" s="475"/>
      <c r="S62" s="475"/>
      <c r="T62" s="475"/>
      <c r="U62" s="368">
        <v>30</v>
      </c>
      <c r="V62" s="436"/>
      <c r="W62" s="475"/>
      <c r="X62" s="425"/>
      <c r="Y62" s="397">
        <f t="shared" si="4"/>
        <v>55</v>
      </c>
      <c r="Z62" s="475"/>
    </row>
    <row r="63" spans="1:26" s="89" customFormat="1" ht="60.75" customHeight="1">
      <c r="A63" s="253" t="s">
        <v>284</v>
      </c>
      <c r="B63" s="238" t="s">
        <v>495</v>
      </c>
      <c r="C63" s="266" t="s">
        <v>161</v>
      </c>
      <c r="D63" s="504">
        <v>100</v>
      </c>
      <c r="E63" s="504">
        <v>100</v>
      </c>
      <c r="F63" s="505">
        <v>100</v>
      </c>
      <c r="G63" s="439"/>
      <c r="H63" s="475"/>
      <c r="I63" s="475"/>
      <c r="J63" s="430"/>
      <c r="K63" s="431"/>
      <c r="L63" s="432"/>
      <c r="M63" s="433"/>
      <c r="N63" s="434"/>
      <c r="O63" s="347"/>
      <c r="P63" s="475"/>
      <c r="Q63" s="475"/>
      <c r="R63" s="475"/>
      <c r="S63" s="475"/>
      <c r="T63" s="475"/>
      <c r="U63" s="435"/>
      <c r="V63" s="436"/>
      <c r="W63" s="475"/>
      <c r="X63" s="425"/>
      <c r="Y63" s="397">
        <f t="shared" si="4"/>
        <v>100</v>
      </c>
      <c r="Z63" s="475"/>
    </row>
    <row r="64" spans="1:26" s="89" customFormat="1" ht="50.25" customHeight="1">
      <c r="A64" s="253" t="s">
        <v>284</v>
      </c>
      <c r="B64" s="238" t="s">
        <v>341</v>
      </c>
      <c r="C64" s="266" t="s">
        <v>161</v>
      </c>
      <c r="D64" s="504">
        <v>145</v>
      </c>
      <c r="E64" s="504">
        <v>145</v>
      </c>
      <c r="F64" s="505">
        <v>145</v>
      </c>
      <c r="G64" s="439"/>
      <c r="H64" s="475"/>
      <c r="I64" s="475"/>
      <c r="J64" s="430"/>
      <c r="K64" s="431"/>
      <c r="L64" s="432"/>
      <c r="M64" s="433"/>
      <c r="N64" s="434"/>
      <c r="O64" s="347"/>
      <c r="P64" s="475"/>
      <c r="Q64" s="475"/>
      <c r="R64" s="475"/>
      <c r="S64" s="475"/>
      <c r="T64" s="475"/>
      <c r="U64" s="435"/>
      <c r="V64" s="456"/>
      <c r="W64" s="475"/>
      <c r="X64" s="425"/>
      <c r="Y64" s="397">
        <f t="shared" si="4"/>
        <v>145</v>
      </c>
      <c r="Z64" s="475"/>
    </row>
    <row r="65" spans="1:26" s="89" customFormat="1" ht="30.75" customHeight="1">
      <c r="A65" s="253"/>
      <c r="B65" s="238" t="s">
        <v>384</v>
      </c>
      <c r="C65" s="266" t="s">
        <v>161</v>
      </c>
      <c r="D65" s="504">
        <v>100</v>
      </c>
      <c r="E65" s="504">
        <v>100</v>
      </c>
      <c r="F65" s="505">
        <v>50</v>
      </c>
      <c r="G65" s="439"/>
      <c r="H65" s="475"/>
      <c r="I65" s="475"/>
      <c r="J65" s="430"/>
      <c r="K65" s="431"/>
      <c r="L65" s="432"/>
      <c r="M65" s="433"/>
      <c r="N65" s="434"/>
      <c r="O65" s="347"/>
      <c r="P65" s="475"/>
      <c r="Q65" s="475"/>
      <c r="R65" s="475"/>
      <c r="S65" s="475"/>
      <c r="T65" s="475"/>
      <c r="U65" s="368">
        <v>50</v>
      </c>
      <c r="V65" s="456"/>
      <c r="W65" s="475"/>
      <c r="X65" s="425"/>
      <c r="Y65" s="397">
        <f t="shared" si="4"/>
        <v>100</v>
      </c>
      <c r="Z65" s="475"/>
    </row>
    <row r="66" spans="1:26" ht="31.5" customHeight="1">
      <c r="A66" s="253" t="s">
        <v>284</v>
      </c>
      <c r="B66" s="238" t="s">
        <v>245</v>
      </c>
      <c r="C66" s="266" t="s">
        <v>161</v>
      </c>
      <c r="D66" s="504">
        <v>150</v>
      </c>
      <c r="E66" s="504">
        <v>150</v>
      </c>
      <c r="F66" s="505">
        <v>150</v>
      </c>
      <c r="G66" s="439"/>
      <c r="H66" s="257"/>
      <c r="I66" s="257"/>
      <c r="J66" s="430"/>
      <c r="K66" s="431"/>
      <c r="L66" s="432"/>
      <c r="M66" s="433"/>
      <c r="N66" s="434"/>
      <c r="O66" s="347"/>
      <c r="P66" s="257"/>
      <c r="Q66" s="257"/>
      <c r="R66" s="257"/>
      <c r="S66" s="257"/>
      <c r="T66" s="257"/>
      <c r="U66" s="435"/>
      <c r="V66" s="456"/>
      <c r="W66" s="395"/>
      <c r="X66" s="425"/>
      <c r="Y66" s="397">
        <f t="shared" si="4"/>
        <v>150</v>
      </c>
      <c r="Z66" s="257"/>
    </row>
    <row r="67" spans="1:26" ht="30.75" customHeight="1">
      <c r="A67" s="253" t="s">
        <v>284</v>
      </c>
      <c r="B67" s="238" t="s">
        <v>516</v>
      </c>
      <c r="C67" s="266" t="s">
        <v>161</v>
      </c>
      <c r="D67" s="504">
        <v>80</v>
      </c>
      <c r="E67" s="504">
        <v>80</v>
      </c>
      <c r="F67" s="505">
        <v>80</v>
      </c>
      <c r="G67" s="439"/>
      <c r="H67" s="257"/>
      <c r="I67" s="257"/>
      <c r="J67" s="430"/>
      <c r="K67" s="431"/>
      <c r="L67" s="432"/>
      <c r="M67" s="433"/>
      <c r="N67" s="434"/>
      <c r="O67" s="347"/>
      <c r="P67" s="257"/>
      <c r="Q67" s="257"/>
      <c r="R67" s="257"/>
      <c r="S67" s="257"/>
      <c r="T67" s="257"/>
      <c r="U67" s="435"/>
      <c r="V67" s="456"/>
      <c r="W67" s="395"/>
      <c r="X67" s="425"/>
      <c r="Y67" s="397">
        <f t="shared" si="4"/>
        <v>80</v>
      </c>
      <c r="Z67" s="257"/>
    </row>
    <row r="68" spans="1:26" ht="30" customHeight="1">
      <c r="A68" s="253" t="s">
        <v>284</v>
      </c>
      <c r="B68" s="238" t="s">
        <v>496</v>
      </c>
      <c r="C68" s="266" t="s">
        <v>161</v>
      </c>
      <c r="D68" s="504">
        <v>100</v>
      </c>
      <c r="E68" s="504">
        <v>100</v>
      </c>
      <c r="F68" s="505">
        <v>100</v>
      </c>
      <c r="G68" s="439"/>
      <c r="H68" s="257"/>
      <c r="I68" s="257"/>
      <c r="J68" s="430"/>
      <c r="K68" s="431"/>
      <c r="L68" s="432"/>
      <c r="M68" s="433"/>
      <c r="N68" s="434"/>
      <c r="O68" s="347"/>
      <c r="P68" s="257"/>
      <c r="Q68" s="257"/>
      <c r="R68" s="257"/>
      <c r="S68" s="257"/>
      <c r="T68" s="257"/>
      <c r="U68" s="435"/>
      <c r="V68" s="456"/>
      <c r="W68" s="395"/>
      <c r="X68" s="425"/>
      <c r="Y68" s="397">
        <f t="shared" si="4"/>
        <v>100</v>
      </c>
      <c r="Z68" s="257"/>
    </row>
    <row r="69" spans="1:26" ht="44.25" customHeight="1">
      <c r="A69" s="253" t="s">
        <v>284</v>
      </c>
      <c r="B69" s="238" t="s">
        <v>249</v>
      </c>
      <c r="C69" s="266" t="s">
        <v>161</v>
      </c>
      <c r="D69" s="504">
        <v>80</v>
      </c>
      <c r="E69" s="504">
        <v>80</v>
      </c>
      <c r="F69" s="505">
        <v>80</v>
      </c>
      <c r="G69" s="439"/>
      <c r="H69" s="257"/>
      <c r="I69" s="257"/>
      <c r="J69" s="430"/>
      <c r="K69" s="431"/>
      <c r="L69" s="432"/>
      <c r="M69" s="433"/>
      <c r="N69" s="434"/>
      <c r="O69" s="347"/>
      <c r="P69" s="257"/>
      <c r="Q69" s="257"/>
      <c r="R69" s="257"/>
      <c r="S69" s="257"/>
      <c r="T69" s="257"/>
      <c r="U69" s="435"/>
      <c r="V69" s="456"/>
      <c r="W69" s="395"/>
      <c r="X69" s="425"/>
      <c r="Y69" s="397">
        <f t="shared" si="4"/>
        <v>80</v>
      </c>
      <c r="Z69" s="257"/>
    </row>
    <row r="70" spans="1:26" ht="30.75" customHeight="1">
      <c r="A70" s="253" t="s">
        <v>284</v>
      </c>
      <c r="B70" s="805" t="s">
        <v>335</v>
      </c>
      <c r="C70" s="266" t="s">
        <v>161</v>
      </c>
      <c r="D70" s="450">
        <v>160</v>
      </c>
      <c r="E70" s="450">
        <v>160</v>
      </c>
      <c r="F70" s="451">
        <v>160</v>
      </c>
      <c r="G70" s="439"/>
      <c r="H70" s="257"/>
      <c r="I70" s="257"/>
      <c r="J70" s="430"/>
      <c r="K70" s="431"/>
      <c r="L70" s="432"/>
      <c r="M70" s="433"/>
      <c r="N70" s="434"/>
      <c r="O70" s="347"/>
      <c r="P70" s="257"/>
      <c r="Q70" s="257"/>
      <c r="R70" s="257"/>
      <c r="S70" s="257"/>
      <c r="T70" s="257"/>
      <c r="U70" s="435"/>
      <c r="V70" s="456"/>
      <c r="W70" s="395"/>
      <c r="X70" s="425"/>
      <c r="Y70" s="397">
        <f t="shared" si="4"/>
        <v>160</v>
      </c>
      <c r="Z70" s="257"/>
    </row>
    <row r="71" spans="1:26" s="229" customFormat="1" ht="48" customHeight="1">
      <c r="A71" s="253" t="s">
        <v>284</v>
      </c>
      <c r="B71" s="237" t="s">
        <v>443</v>
      </c>
      <c r="C71" s="266" t="s">
        <v>161</v>
      </c>
      <c r="D71" s="450">
        <v>30</v>
      </c>
      <c r="E71" s="450">
        <v>30</v>
      </c>
      <c r="F71" s="451">
        <v>30</v>
      </c>
      <c r="G71" s="439"/>
      <c r="H71" s="506"/>
      <c r="I71" s="506"/>
      <c r="J71" s="507"/>
      <c r="K71" s="508"/>
      <c r="L71" s="509"/>
      <c r="M71" s="510"/>
      <c r="N71" s="511"/>
      <c r="O71" s="512"/>
      <c r="P71" s="506"/>
      <c r="Q71" s="506"/>
      <c r="R71" s="506"/>
      <c r="S71" s="506"/>
      <c r="T71" s="506"/>
      <c r="U71" s="513"/>
      <c r="V71" s="514"/>
      <c r="W71" s="506"/>
      <c r="X71" s="425"/>
      <c r="Y71" s="397">
        <f t="shared" si="4"/>
        <v>30</v>
      </c>
      <c r="Z71" s="506"/>
    </row>
    <row r="72" spans="1:27" s="124" customFormat="1" ht="35.25" customHeight="1">
      <c r="A72" s="253"/>
      <c r="B72" s="237" t="s">
        <v>333</v>
      </c>
      <c r="C72" s="266" t="s">
        <v>161</v>
      </c>
      <c r="D72" s="450">
        <v>45</v>
      </c>
      <c r="E72" s="450">
        <v>45</v>
      </c>
      <c r="F72" s="451">
        <v>15</v>
      </c>
      <c r="G72" s="439"/>
      <c r="H72" s="272"/>
      <c r="I72" s="257"/>
      <c r="J72" s="430"/>
      <c r="K72" s="431"/>
      <c r="L72" s="432"/>
      <c r="M72" s="433"/>
      <c r="N72" s="434"/>
      <c r="O72" s="347"/>
      <c r="P72" s="257"/>
      <c r="Q72" s="257"/>
      <c r="R72" s="257"/>
      <c r="S72" s="257"/>
      <c r="T72" s="257"/>
      <c r="U72" s="368">
        <v>30</v>
      </c>
      <c r="V72" s="456"/>
      <c r="W72" s="467"/>
      <c r="X72" s="425"/>
      <c r="Y72" s="397">
        <f t="shared" si="4"/>
        <v>45</v>
      </c>
      <c r="Z72" s="257"/>
      <c r="AA72" s="7"/>
    </row>
    <row r="73" spans="1:27" s="124" customFormat="1" ht="30" customHeight="1">
      <c r="A73" s="253" t="s">
        <v>284</v>
      </c>
      <c r="B73" s="237" t="s">
        <v>334</v>
      </c>
      <c r="C73" s="266" t="s">
        <v>161</v>
      </c>
      <c r="D73" s="450">
        <v>30</v>
      </c>
      <c r="E73" s="450">
        <v>30</v>
      </c>
      <c r="F73" s="451">
        <v>30</v>
      </c>
      <c r="G73" s="439"/>
      <c r="H73" s="272"/>
      <c r="I73" s="257"/>
      <c r="J73" s="430"/>
      <c r="K73" s="431"/>
      <c r="L73" s="432"/>
      <c r="M73" s="433"/>
      <c r="N73" s="434"/>
      <c r="O73" s="347"/>
      <c r="P73" s="257"/>
      <c r="Q73" s="257"/>
      <c r="R73" s="257"/>
      <c r="S73" s="257"/>
      <c r="T73" s="257"/>
      <c r="U73" s="435"/>
      <c r="V73" s="456"/>
      <c r="W73" s="467"/>
      <c r="X73" s="425"/>
      <c r="Y73" s="397">
        <f t="shared" si="4"/>
        <v>30</v>
      </c>
      <c r="Z73" s="257"/>
      <c r="AA73" s="7"/>
    </row>
    <row r="74" spans="1:27" s="124" customFormat="1" ht="0.75" customHeight="1" hidden="1">
      <c r="A74" s="253" t="s">
        <v>284</v>
      </c>
      <c r="B74" s="237" t="s">
        <v>353</v>
      </c>
      <c r="C74" s="266" t="s">
        <v>161</v>
      </c>
      <c r="D74" s="450"/>
      <c r="E74" s="450"/>
      <c r="F74" s="451">
        <v>30</v>
      </c>
      <c r="G74" s="439"/>
      <c r="H74" s="272"/>
      <c r="I74" s="257"/>
      <c r="J74" s="430"/>
      <c r="K74" s="431"/>
      <c r="L74" s="432"/>
      <c r="M74" s="433"/>
      <c r="N74" s="434"/>
      <c r="O74" s="347"/>
      <c r="P74" s="257"/>
      <c r="Q74" s="257"/>
      <c r="R74" s="257"/>
      <c r="S74" s="257"/>
      <c r="T74" s="257"/>
      <c r="U74" s="368">
        <v>-30</v>
      </c>
      <c r="V74" s="456"/>
      <c r="W74" s="467"/>
      <c r="X74" s="425"/>
      <c r="Y74" s="397">
        <f t="shared" si="4"/>
        <v>0</v>
      </c>
      <c r="Z74" s="257"/>
      <c r="AA74" s="7"/>
    </row>
    <row r="75" spans="1:27" s="124" customFormat="1" ht="49.5" customHeight="1">
      <c r="A75" s="253"/>
      <c r="B75" s="237" t="s">
        <v>328</v>
      </c>
      <c r="C75" s="266" t="s">
        <v>161</v>
      </c>
      <c r="D75" s="450">
        <v>30</v>
      </c>
      <c r="E75" s="450">
        <v>30</v>
      </c>
      <c r="F75" s="451"/>
      <c r="G75" s="439"/>
      <c r="H75" s="272"/>
      <c r="I75" s="257"/>
      <c r="J75" s="430"/>
      <c r="K75" s="431"/>
      <c r="L75" s="432"/>
      <c r="M75" s="433"/>
      <c r="N75" s="434"/>
      <c r="O75" s="347"/>
      <c r="P75" s="257"/>
      <c r="Q75" s="257"/>
      <c r="R75" s="257"/>
      <c r="S75" s="257"/>
      <c r="T75" s="257"/>
      <c r="U75" s="368">
        <v>30</v>
      </c>
      <c r="V75" s="456"/>
      <c r="W75" s="467"/>
      <c r="X75" s="425"/>
      <c r="Y75" s="397">
        <f t="shared" si="4"/>
        <v>30</v>
      </c>
      <c r="Z75" s="257"/>
      <c r="AA75" s="7"/>
    </row>
    <row r="76" spans="1:26" s="13" customFormat="1" ht="34.5" customHeight="1">
      <c r="A76" s="241" t="s">
        <v>284</v>
      </c>
      <c r="B76" s="237" t="s">
        <v>310</v>
      </c>
      <c r="C76" s="266" t="s">
        <v>161</v>
      </c>
      <c r="D76" s="450">
        <v>30</v>
      </c>
      <c r="E76" s="450">
        <v>30</v>
      </c>
      <c r="F76" s="451">
        <v>30</v>
      </c>
      <c r="G76" s="439"/>
      <c r="H76" s="234"/>
      <c r="I76" s="234"/>
      <c r="J76" s="515"/>
      <c r="K76" s="516"/>
      <c r="L76" s="517"/>
      <c r="M76" s="518"/>
      <c r="N76" s="519"/>
      <c r="O76" s="520"/>
      <c r="P76" s="234"/>
      <c r="Q76" s="234"/>
      <c r="R76" s="234"/>
      <c r="S76" s="234"/>
      <c r="T76" s="234"/>
      <c r="U76" s="521"/>
      <c r="V76" s="522"/>
      <c r="W76" s="234"/>
      <c r="X76" s="425"/>
      <c r="Y76" s="397">
        <f t="shared" si="4"/>
        <v>30</v>
      </c>
      <c r="Z76" s="234"/>
    </row>
    <row r="77" spans="1:26" s="13" customFormat="1" ht="44.25" customHeight="1">
      <c r="A77" s="241"/>
      <c r="B77" s="771" t="s">
        <v>385</v>
      </c>
      <c r="C77" s="12"/>
      <c r="D77" s="393">
        <v>6965.42</v>
      </c>
      <c r="E77" s="393">
        <v>6965.42</v>
      </c>
      <c r="F77" s="394">
        <f aca="true" t="shared" si="9" ref="F77:O77">F80+F81+F82+F83+F84+F85+F86+F89+F90+F91+F92+F93+F94+F95+F96+F97+F98+F99+F100+F101+F102+F103+F104</f>
        <v>6556.92</v>
      </c>
      <c r="G77" s="394">
        <f t="shared" si="9"/>
        <v>0</v>
      </c>
      <c r="H77" s="394">
        <f t="shared" si="9"/>
        <v>0</v>
      </c>
      <c r="I77" s="394">
        <f t="shared" si="9"/>
        <v>0</v>
      </c>
      <c r="J77" s="394">
        <f t="shared" si="9"/>
        <v>0</v>
      </c>
      <c r="K77" s="394">
        <f t="shared" si="9"/>
        <v>0</v>
      </c>
      <c r="L77" s="394">
        <f t="shared" si="9"/>
        <v>0</v>
      </c>
      <c r="M77" s="394">
        <f t="shared" si="9"/>
        <v>0</v>
      </c>
      <c r="N77" s="394">
        <f t="shared" si="9"/>
        <v>0</v>
      </c>
      <c r="O77" s="394">
        <f t="shared" si="9"/>
        <v>0</v>
      </c>
      <c r="P77" s="394">
        <f>P80+P81+P82+P83+P84+P85+P86+P89+P90+P91+P92+P93+P94+P95+P96+P97+P98+P99+P100+P101+P102+P103+P104</f>
        <v>0</v>
      </c>
      <c r="Q77" s="394">
        <f>Q80+Q81+Q82+Q83+Q84+Q85+Q86+Q89+Q90+Q91+Q92+Q93+Q94+Q95+Q96+Q97+Q98+Q99+Q100+Q101+Q102+Q103+Q104</f>
        <v>0</v>
      </c>
      <c r="R77" s="394">
        <f>R80+R81+R82+R83+R84+R85+R86+R89+R90+R91+R92+R93+R94+R95+R96+R97+R98+R99+R100+R101+R102+R103+R104</f>
        <v>0</v>
      </c>
      <c r="S77" s="394">
        <f>S80+S81+S82+S83+S84+S85+S86+S89+S90+S91+S92+S93+S94+S95+S96+S97+S98+S99+S100+S101+S102+S103+S104</f>
        <v>0</v>
      </c>
      <c r="T77" s="394">
        <f>T80+T81+T82+T83+T84+T85+T86+T89+T90+T91+T92+T93+T94+T95+T96+T97+T98+T99+T100+T101+T102+T103+T104</f>
        <v>0</v>
      </c>
      <c r="U77" s="523">
        <v>227.5</v>
      </c>
      <c r="V77" s="523">
        <f>V80+V81+V82+V83+V84+V85+V86+V89+V90+V91+V92+V93+V94+V95+V96+V97+V98+V99+V100+V101+V102+V103+V104</f>
        <v>181</v>
      </c>
      <c r="W77" s="234"/>
      <c r="X77" s="425"/>
      <c r="Y77" s="611">
        <f t="shared" si="4"/>
        <v>6965.42</v>
      </c>
      <c r="Z77" s="524"/>
    </row>
    <row r="78" spans="1:26" s="13" customFormat="1" ht="27" customHeight="1">
      <c r="A78" s="339" t="s">
        <v>284</v>
      </c>
      <c r="B78" s="871" t="s">
        <v>453</v>
      </c>
      <c r="C78" s="272" t="s">
        <v>160</v>
      </c>
      <c r="D78" s="400">
        <v>3600</v>
      </c>
      <c r="E78" s="400">
        <v>3600</v>
      </c>
      <c r="F78" s="405">
        <v>3600</v>
      </c>
      <c r="G78" s="439"/>
      <c r="H78" s="525"/>
      <c r="I78" s="234"/>
      <c r="J78" s="515"/>
      <c r="K78" s="516"/>
      <c r="L78" s="517"/>
      <c r="M78" s="518"/>
      <c r="N78" s="519"/>
      <c r="O78" s="520"/>
      <c r="P78" s="234"/>
      <c r="Q78" s="234"/>
      <c r="R78" s="234"/>
      <c r="S78" s="234"/>
      <c r="T78" s="234"/>
      <c r="U78" s="521"/>
      <c r="V78" s="522"/>
      <c r="W78" s="234"/>
      <c r="X78" s="425"/>
      <c r="Y78" s="397">
        <f t="shared" si="4"/>
        <v>3600</v>
      </c>
      <c r="Z78" s="234"/>
    </row>
    <row r="79" spans="1:26" s="13" customFormat="1" ht="30" customHeight="1">
      <c r="A79" s="340"/>
      <c r="B79" s="874"/>
      <c r="C79" s="272" t="s">
        <v>161</v>
      </c>
      <c r="D79" s="400">
        <v>620</v>
      </c>
      <c r="E79" s="400">
        <v>620</v>
      </c>
      <c r="F79" s="405">
        <v>620</v>
      </c>
      <c r="G79" s="439"/>
      <c r="H79" s="525"/>
      <c r="I79" s="234"/>
      <c r="J79" s="515"/>
      <c r="K79" s="516"/>
      <c r="L79" s="517"/>
      <c r="M79" s="518"/>
      <c r="N79" s="519"/>
      <c r="O79" s="520"/>
      <c r="P79" s="234"/>
      <c r="Q79" s="234"/>
      <c r="R79" s="234"/>
      <c r="S79" s="234"/>
      <c r="T79" s="234"/>
      <c r="U79" s="521"/>
      <c r="V79" s="522"/>
      <c r="W79" s="234"/>
      <c r="X79" s="425"/>
      <c r="Y79" s="397">
        <f aca="true" t="shared" si="10" ref="Y79:Y141">F79+G79+H79+I79+J79+K79+L79+M79+N79+O79+U79+V79+W79+X79</f>
        <v>620</v>
      </c>
      <c r="Z79" s="234"/>
    </row>
    <row r="80" spans="1:26" s="13" customFormat="1" ht="31.5" customHeight="1">
      <c r="A80" s="341"/>
      <c r="B80" s="875"/>
      <c r="C80" s="272" t="s">
        <v>526</v>
      </c>
      <c r="D80" s="400">
        <f>SUM(D78:D79)</f>
        <v>4220</v>
      </c>
      <c r="E80" s="400">
        <f>SUM(E78:E79)</f>
        <v>4220</v>
      </c>
      <c r="F80" s="405">
        <f>SUM(F78:F79)</f>
        <v>4220</v>
      </c>
      <c r="G80" s="405">
        <f>SUM(G78:G79)</f>
        <v>0</v>
      </c>
      <c r="H80" s="525"/>
      <c r="I80" s="234"/>
      <c r="J80" s="515"/>
      <c r="K80" s="516"/>
      <c r="L80" s="517"/>
      <c r="M80" s="518"/>
      <c r="N80" s="519"/>
      <c r="O80" s="526"/>
      <c r="P80" s="234"/>
      <c r="Q80" s="234"/>
      <c r="R80" s="234"/>
      <c r="S80" s="234"/>
      <c r="T80" s="234"/>
      <c r="U80" s="521"/>
      <c r="V80" s="527"/>
      <c r="W80" s="234"/>
      <c r="X80" s="425"/>
      <c r="Y80" s="397">
        <f t="shared" si="10"/>
        <v>4220</v>
      </c>
      <c r="Z80" s="234"/>
    </row>
    <row r="81" spans="1:26" ht="31.5" customHeight="1">
      <c r="A81" s="241"/>
      <c r="B81" s="274" t="s">
        <v>513</v>
      </c>
      <c r="C81" s="272" t="s">
        <v>161</v>
      </c>
      <c r="D81" s="504">
        <v>62.5</v>
      </c>
      <c r="E81" s="504">
        <v>62.5</v>
      </c>
      <c r="F81" s="505">
        <v>60</v>
      </c>
      <c r="G81" s="439"/>
      <c r="H81" s="257"/>
      <c r="I81" s="257"/>
      <c r="J81" s="430"/>
      <c r="K81" s="431"/>
      <c r="L81" s="432"/>
      <c r="M81" s="433"/>
      <c r="N81" s="434"/>
      <c r="O81" s="347"/>
      <c r="P81" s="257"/>
      <c r="Q81" s="257"/>
      <c r="R81" s="257"/>
      <c r="S81" s="257"/>
      <c r="T81" s="257"/>
      <c r="U81" s="368" t="s">
        <v>476</v>
      </c>
      <c r="V81" s="371"/>
      <c r="W81" s="395"/>
      <c r="X81" s="425"/>
      <c r="Y81" s="397">
        <v>62.5</v>
      </c>
      <c r="Z81" s="257"/>
    </row>
    <row r="82" spans="1:26" ht="45">
      <c r="A82" s="241"/>
      <c r="B82" s="274" t="s">
        <v>317</v>
      </c>
      <c r="C82" s="272" t="s">
        <v>161</v>
      </c>
      <c r="D82" s="504">
        <v>140</v>
      </c>
      <c r="E82" s="504">
        <v>140</v>
      </c>
      <c r="F82" s="505">
        <v>90</v>
      </c>
      <c r="G82" s="439"/>
      <c r="H82" s="257"/>
      <c r="I82" s="257"/>
      <c r="J82" s="430"/>
      <c r="K82" s="431"/>
      <c r="L82" s="432"/>
      <c r="M82" s="433"/>
      <c r="N82" s="434"/>
      <c r="O82" s="347"/>
      <c r="P82" s="257"/>
      <c r="Q82" s="257"/>
      <c r="R82" s="257"/>
      <c r="S82" s="257"/>
      <c r="T82" s="257"/>
      <c r="U82" s="368">
        <v>50</v>
      </c>
      <c r="V82" s="456"/>
      <c r="W82" s="395"/>
      <c r="X82" s="425"/>
      <c r="Y82" s="397">
        <f t="shared" si="10"/>
        <v>140</v>
      </c>
      <c r="Z82" s="257"/>
    </row>
    <row r="83" spans="1:26" ht="30">
      <c r="A83" s="241" t="s">
        <v>284</v>
      </c>
      <c r="B83" s="238" t="s">
        <v>246</v>
      </c>
      <c r="C83" s="272" t="s">
        <v>161</v>
      </c>
      <c r="D83" s="504">
        <v>50</v>
      </c>
      <c r="E83" s="504">
        <v>50</v>
      </c>
      <c r="F83" s="505">
        <v>50</v>
      </c>
      <c r="G83" s="439"/>
      <c r="H83" s="257"/>
      <c r="I83" s="257"/>
      <c r="J83" s="430"/>
      <c r="K83" s="431"/>
      <c r="L83" s="432"/>
      <c r="M83" s="433"/>
      <c r="N83" s="434"/>
      <c r="O83" s="347"/>
      <c r="P83" s="257"/>
      <c r="Q83" s="257"/>
      <c r="R83" s="257"/>
      <c r="S83" s="257"/>
      <c r="T83" s="257"/>
      <c r="U83" s="435"/>
      <c r="V83" s="456"/>
      <c r="W83" s="395"/>
      <c r="X83" s="425"/>
      <c r="Y83" s="397">
        <f t="shared" si="10"/>
        <v>50</v>
      </c>
      <c r="Z83" s="257"/>
    </row>
    <row r="84" spans="1:26" ht="33" customHeight="1">
      <c r="A84" s="254"/>
      <c r="B84" s="236" t="s">
        <v>311</v>
      </c>
      <c r="C84" s="272" t="s">
        <v>161</v>
      </c>
      <c r="D84" s="504">
        <v>16.5</v>
      </c>
      <c r="E84" s="504">
        <v>16.5</v>
      </c>
      <c r="F84" s="505">
        <v>16.5</v>
      </c>
      <c r="G84" s="439"/>
      <c r="H84" s="257"/>
      <c r="I84" s="257"/>
      <c r="J84" s="430"/>
      <c r="K84" s="431"/>
      <c r="L84" s="432"/>
      <c r="M84" s="433"/>
      <c r="N84" s="434"/>
      <c r="O84" s="347"/>
      <c r="P84" s="257"/>
      <c r="Q84" s="257"/>
      <c r="R84" s="257"/>
      <c r="S84" s="257"/>
      <c r="T84" s="257"/>
      <c r="U84" s="435"/>
      <c r="V84" s="456"/>
      <c r="W84" s="395"/>
      <c r="X84" s="425"/>
      <c r="Y84" s="397">
        <f t="shared" si="10"/>
        <v>16.5</v>
      </c>
      <c r="Z84" s="257"/>
    </row>
    <row r="85" spans="1:26" s="223" customFormat="1" ht="59.25" customHeight="1">
      <c r="A85" s="241" t="s">
        <v>284</v>
      </c>
      <c r="B85" s="238" t="s">
        <v>339</v>
      </c>
      <c r="C85" s="272" t="s">
        <v>161</v>
      </c>
      <c r="D85" s="504">
        <v>100</v>
      </c>
      <c r="E85" s="504">
        <v>100</v>
      </c>
      <c r="F85" s="505">
        <v>100</v>
      </c>
      <c r="G85" s="439"/>
      <c r="H85" s="266"/>
      <c r="I85" s="266"/>
      <c r="J85" s="528"/>
      <c r="K85" s="382"/>
      <c r="L85" s="529"/>
      <c r="M85" s="530"/>
      <c r="N85" s="531"/>
      <c r="O85" s="379"/>
      <c r="P85" s="266"/>
      <c r="Q85" s="266"/>
      <c r="R85" s="266"/>
      <c r="S85" s="266"/>
      <c r="T85" s="266"/>
      <c r="U85" s="532"/>
      <c r="V85" s="533"/>
      <c r="W85" s="266"/>
      <c r="X85" s="425"/>
      <c r="Y85" s="397">
        <f t="shared" si="10"/>
        <v>100</v>
      </c>
      <c r="Z85" s="266"/>
    </row>
    <row r="86" spans="1:26" s="223" customFormat="1" ht="32.25" customHeight="1">
      <c r="A86" s="241" t="s">
        <v>284</v>
      </c>
      <c r="B86" s="238" t="s">
        <v>329</v>
      </c>
      <c r="C86" s="272" t="s">
        <v>161</v>
      </c>
      <c r="D86" s="504">
        <v>250</v>
      </c>
      <c r="E86" s="504">
        <v>250</v>
      </c>
      <c r="F86" s="505">
        <f>100+10</f>
        <v>110</v>
      </c>
      <c r="G86" s="439"/>
      <c r="H86" s="266"/>
      <c r="I86" s="266"/>
      <c r="J86" s="528"/>
      <c r="K86" s="382"/>
      <c r="L86" s="529"/>
      <c r="M86" s="530"/>
      <c r="N86" s="531"/>
      <c r="O86" s="379"/>
      <c r="P86" s="266"/>
      <c r="Q86" s="266"/>
      <c r="R86" s="266"/>
      <c r="S86" s="266"/>
      <c r="T86" s="266"/>
      <c r="U86" s="534">
        <v>120</v>
      </c>
      <c r="V86" s="533"/>
      <c r="W86" s="266"/>
      <c r="X86" s="425"/>
      <c r="Y86" s="397">
        <v>250</v>
      </c>
      <c r="Z86" s="266"/>
    </row>
    <row r="87" spans="1:26" s="223" customFormat="1" ht="23.25" customHeight="1">
      <c r="A87" s="867" t="s">
        <v>171</v>
      </c>
      <c r="B87" s="876" t="s">
        <v>370</v>
      </c>
      <c r="C87" s="272" t="s">
        <v>160</v>
      </c>
      <c r="D87" s="504">
        <v>500</v>
      </c>
      <c r="E87" s="504">
        <v>500</v>
      </c>
      <c r="F87" s="505">
        <v>500</v>
      </c>
      <c r="G87" s="439"/>
      <c r="H87" s="266"/>
      <c r="I87" s="266"/>
      <c r="J87" s="528"/>
      <c r="K87" s="382"/>
      <c r="L87" s="529"/>
      <c r="M87" s="530"/>
      <c r="N87" s="531"/>
      <c r="O87" s="379"/>
      <c r="P87" s="266"/>
      <c r="Q87" s="266"/>
      <c r="R87" s="266"/>
      <c r="S87" s="266"/>
      <c r="T87" s="266"/>
      <c r="U87" s="532"/>
      <c r="V87" s="533"/>
      <c r="W87" s="266"/>
      <c r="X87" s="425"/>
      <c r="Y87" s="397">
        <f t="shared" si="10"/>
        <v>500</v>
      </c>
      <c r="Z87" s="266"/>
    </row>
    <row r="88" spans="1:26" s="223" customFormat="1" ht="19.5" customHeight="1">
      <c r="A88" s="868"/>
      <c r="B88" s="877"/>
      <c r="C88" s="272" t="s">
        <v>161</v>
      </c>
      <c r="D88" s="504">
        <v>150</v>
      </c>
      <c r="E88" s="504">
        <v>150</v>
      </c>
      <c r="F88" s="505">
        <v>150</v>
      </c>
      <c r="G88" s="439"/>
      <c r="H88" s="266"/>
      <c r="I88" s="266"/>
      <c r="J88" s="528"/>
      <c r="K88" s="382"/>
      <c r="L88" s="529"/>
      <c r="M88" s="530"/>
      <c r="N88" s="531"/>
      <c r="O88" s="379"/>
      <c r="P88" s="266"/>
      <c r="Q88" s="266"/>
      <c r="R88" s="266"/>
      <c r="S88" s="266"/>
      <c r="T88" s="266"/>
      <c r="U88" s="532"/>
      <c r="V88" s="533"/>
      <c r="W88" s="266"/>
      <c r="X88" s="425"/>
      <c r="Y88" s="397">
        <f t="shared" si="10"/>
        <v>150</v>
      </c>
      <c r="Z88" s="266"/>
    </row>
    <row r="89" spans="1:26" s="223" customFormat="1" ht="19.5" customHeight="1">
      <c r="A89" s="869"/>
      <c r="B89" s="878"/>
      <c r="C89" s="272" t="s">
        <v>526</v>
      </c>
      <c r="D89" s="450">
        <f>SUM(D87:D88)</f>
        <v>650</v>
      </c>
      <c r="E89" s="450">
        <f>SUM(E87:E88)</f>
        <v>650</v>
      </c>
      <c r="F89" s="451">
        <f>SUM(F87:F88)</f>
        <v>650</v>
      </c>
      <c r="G89" s="451">
        <f>SUM(G87:G88)</f>
        <v>0</v>
      </c>
      <c r="H89" s="266"/>
      <c r="I89" s="266"/>
      <c r="J89" s="528"/>
      <c r="K89" s="382"/>
      <c r="L89" s="529"/>
      <c r="M89" s="530"/>
      <c r="N89" s="531"/>
      <c r="O89" s="379"/>
      <c r="P89" s="266"/>
      <c r="Q89" s="266"/>
      <c r="R89" s="266"/>
      <c r="S89" s="266"/>
      <c r="T89" s="266"/>
      <c r="U89" s="532"/>
      <c r="V89" s="533"/>
      <c r="W89" s="266"/>
      <c r="X89" s="425"/>
      <c r="Y89" s="397">
        <f t="shared" si="10"/>
        <v>650</v>
      </c>
      <c r="Z89" s="266"/>
    </row>
    <row r="90" spans="1:26" s="223" customFormat="1" ht="31.5" customHeight="1">
      <c r="A90" s="252"/>
      <c r="B90" s="237" t="s">
        <v>371</v>
      </c>
      <c r="C90" s="272" t="s">
        <v>161</v>
      </c>
      <c r="D90" s="450">
        <v>100</v>
      </c>
      <c r="E90" s="450">
        <v>100</v>
      </c>
      <c r="F90" s="451">
        <v>100</v>
      </c>
      <c r="G90" s="439"/>
      <c r="H90" s="266"/>
      <c r="I90" s="266"/>
      <c r="J90" s="528"/>
      <c r="K90" s="382"/>
      <c r="L90" s="529"/>
      <c r="M90" s="530"/>
      <c r="N90" s="531"/>
      <c r="O90" s="379"/>
      <c r="P90" s="266"/>
      <c r="Q90" s="266"/>
      <c r="R90" s="266"/>
      <c r="S90" s="266"/>
      <c r="T90" s="266"/>
      <c r="U90" s="532"/>
      <c r="V90" s="533"/>
      <c r="W90" s="266"/>
      <c r="X90" s="425"/>
      <c r="Y90" s="397">
        <f t="shared" si="10"/>
        <v>100</v>
      </c>
      <c r="Z90" s="266"/>
    </row>
    <row r="91" spans="1:26" s="223" customFormat="1" ht="47.25" customHeight="1">
      <c r="A91" s="252"/>
      <c r="B91" s="237" t="s">
        <v>332</v>
      </c>
      <c r="C91" s="272" t="s">
        <v>161</v>
      </c>
      <c r="D91" s="450">
        <v>92.7</v>
      </c>
      <c r="E91" s="450">
        <v>92.7</v>
      </c>
      <c r="F91" s="451">
        <f>90+2.7</f>
        <v>92.7</v>
      </c>
      <c r="G91" s="439"/>
      <c r="H91" s="266"/>
      <c r="I91" s="266"/>
      <c r="J91" s="528"/>
      <c r="K91" s="382"/>
      <c r="L91" s="529"/>
      <c r="M91" s="530"/>
      <c r="N91" s="531"/>
      <c r="O91" s="379"/>
      <c r="P91" s="266"/>
      <c r="Q91" s="266"/>
      <c r="R91" s="266"/>
      <c r="S91" s="266"/>
      <c r="T91" s="266"/>
      <c r="U91" s="378"/>
      <c r="V91" s="533"/>
      <c r="W91" s="266"/>
      <c r="X91" s="425"/>
      <c r="Y91" s="400">
        <f t="shared" si="10"/>
        <v>92.7</v>
      </c>
      <c r="Z91" s="266"/>
    </row>
    <row r="92" spans="1:26" s="223" customFormat="1" ht="64.5" customHeight="1">
      <c r="A92" s="252"/>
      <c r="B92" s="237" t="s">
        <v>312</v>
      </c>
      <c r="C92" s="272" t="s">
        <v>161</v>
      </c>
      <c r="D92" s="450">
        <v>94</v>
      </c>
      <c r="E92" s="450">
        <v>94</v>
      </c>
      <c r="F92" s="451">
        <v>80</v>
      </c>
      <c r="G92" s="439"/>
      <c r="H92" s="266"/>
      <c r="I92" s="266"/>
      <c r="J92" s="528"/>
      <c r="K92" s="382"/>
      <c r="L92" s="529"/>
      <c r="M92" s="530"/>
      <c r="N92" s="531"/>
      <c r="O92" s="379"/>
      <c r="P92" s="266"/>
      <c r="Q92" s="266"/>
      <c r="R92" s="266"/>
      <c r="S92" s="266"/>
      <c r="T92" s="266"/>
      <c r="U92" s="378"/>
      <c r="V92" s="535">
        <v>14</v>
      </c>
      <c r="W92" s="266"/>
      <c r="X92" s="425"/>
      <c r="Y92" s="397">
        <f t="shared" si="10"/>
        <v>94</v>
      </c>
      <c r="Z92" s="266"/>
    </row>
    <row r="93" spans="1:26" s="223" customFormat="1" ht="46.5" customHeight="1">
      <c r="A93" s="252"/>
      <c r="B93" s="236" t="s">
        <v>386</v>
      </c>
      <c r="C93" s="272" t="s">
        <v>161</v>
      </c>
      <c r="D93" s="504">
        <v>2.72</v>
      </c>
      <c r="E93" s="504">
        <v>2.72</v>
      </c>
      <c r="F93" s="505">
        <v>2.72</v>
      </c>
      <c r="G93" s="439"/>
      <c r="H93" s="266"/>
      <c r="I93" s="266"/>
      <c r="J93" s="528"/>
      <c r="K93" s="382"/>
      <c r="L93" s="529"/>
      <c r="M93" s="530"/>
      <c r="N93" s="531"/>
      <c r="O93" s="379"/>
      <c r="P93" s="266"/>
      <c r="Q93" s="266"/>
      <c r="R93" s="266"/>
      <c r="S93" s="266"/>
      <c r="T93" s="266"/>
      <c r="U93" s="378"/>
      <c r="V93" s="533"/>
      <c r="W93" s="266"/>
      <c r="X93" s="425"/>
      <c r="Y93" s="397">
        <f t="shared" si="10"/>
        <v>2.72</v>
      </c>
      <c r="Z93" s="266"/>
    </row>
    <row r="94" spans="1:26" s="89" customFormat="1" ht="34.5" customHeight="1">
      <c r="A94" s="241" t="s">
        <v>284</v>
      </c>
      <c r="B94" s="238" t="s">
        <v>387</v>
      </c>
      <c r="C94" s="272" t="s">
        <v>161</v>
      </c>
      <c r="D94" s="504">
        <v>150</v>
      </c>
      <c r="E94" s="504">
        <v>150</v>
      </c>
      <c r="F94" s="505">
        <v>150</v>
      </c>
      <c r="G94" s="439"/>
      <c r="H94" s="475"/>
      <c r="I94" s="475"/>
      <c r="J94" s="430"/>
      <c r="K94" s="431"/>
      <c r="L94" s="432"/>
      <c r="M94" s="433"/>
      <c r="N94" s="434"/>
      <c r="O94" s="347"/>
      <c r="P94" s="475"/>
      <c r="Q94" s="475"/>
      <c r="R94" s="475"/>
      <c r="S94" s="475"/>
      <c r="T94" s="475"/>
      <c r="U94" s="536"/>
      <c r="V94" s="456"/>
      <c r="W94" s="475"/>
      <c r="X94" s="425"/>
      <c r="Y94" s="397">
        <f t="shared" si="10"/>
        <v>150</v>
      </c>
      <c r="Z94" s="475"/>
    </row>
    <row r="95" spans="1:26" s="89" customFormat="1" ht="75" customHeight="1">
      <c r="A95" s="241" t="s">
        <v>284</v>
      </c>
      <c r="B95" s="238" t="s">
        <v>388</v>
      </c>
      <c r="C95" s="272" t="s">
        <v>161</v>
      </c>
      <c r="D95" s="504">
        <v>100</v>
      </c>
      <c r="E95" s="504">
        <v>100</v>
      </c>
      <c r="F95" s="505">
        <v>100</v>
      </c>
      <c r="G95" s="439"/>
      <c r="H95" s="475"/>
      <c r="I95" s="475"/>
      <c r="J95" s="430"/>
      <c r="K95" s="431"/>
      <c r="L95" s="432"/>
      <c r="M95" s="433"/>
      <c r="N95" s="434"/>
      <c r="O95" s="347"/>
      <c r="P95" s="475"/>
      <c r="Q95" s="475"/>
      <c r="R95" s="475"/>
      <c r="S95" s="475"/>
      <c r="T95" s="475"/>
      <c r="U95" s="536"/>
      <c r="V95" s="456"/>
      <c r="W95" s="475"/>
      <c r="X95" s="425"/>
      <c r="Y95" s="397">
        <f t="shared" si="10"/>
        <v>100</v>
      </c>
      <c r="Z95" s="475"/>
    </row>
    <row r="96" spans="1:26" s="89" customFormat="1" ht="33.75" customHeight="1">
      <c r="A96" s="241" t="s">
        <v>284</v>
      </c>
      <c r="B96" s="239" t="s">
        <v>372</v>
      </c>
      <c r="C96" s="272" t="s">
        <v>161</v>
      </c>
      <c r="D96" s="450">
        <v>80</v>
      </c>
      <c r="E96" s="450">
        <v>80</v>
      </c>
      <c r="F96" s="451">
        <v>80</v>
      </c>
      <c r="G96" s="439"/>
      <c r="H96" s="475"/>
      <c r="I96" s="475"/>
      <c r="J96" s="430"/>
      <c r="K96" s="431"/>
      <c r="L96" s="432"/>
      <c r="M96" s="433"/>
      <c r="N96" s="434"/>
      <c r="O96" s="347"/>
      <c r="P96" s="475"/>
      <c r="Q96" s="475"/>
      <c r="R96" s="475"/>
      <c r="S96" s="475"/>
      <c r="T96" s="475"/>
      <c r="U96" s="536"/>
      <c r="V96" s="456"/>
      <c r="W96" s="475"/>
      <c r="X96" s="425"/>
      <c r="Y96" s="397">
        <f t="shared" si="10"/>
        <v>80</v>
      </c>
      <c r="Z96" s="475"/>
    </row>
    <row r="97" spans="1:26" s="89" customFormat="1" ht="36" customHeight="1">
      <c r="A97" s="241" t="s">
        <v>284</v>
      </c>
      <c r="B97" s="238" t="s">
        <v>247</v>
      </c>
      <c r="C97" s="272" t="s">
        <v>161</v>
      </c>
      <c r="D97" s="504">
        <v>237</v>
      </c>
      <c r="E97" s="504">
        <v>237</v>
      </c>
      <c r="F97" s="505">
        <v>70</v>
      </c>
      <c r="G97" s="439"/>
      <c r="H97" s="475"/>
      <c r="I97" s="475"/>
      <c r="J97" s="430"/>
      <c r="K97" s="431"/>
      <c r="L97" s="432"/>
      <c r="M97" s="433"/>
      <c r="N97" s="434"/>
      <c r="O97" s="347"/>
      <c r="P97" s="475"/>
      <c r="Q97" s="475"/>
      <c r="R97" s="475"/>
      <c r="S97" s="475"/>
      <c r="T97" s="475"/>
      <c r="U97" s="536"/>
      <c r="V97" s="371">
        <v>167</v>
      </c>
      <c r="W97" s="475"/>
      <c r="X97" s="425"/>
      <c r="Y97" s="397">
        <f t="shared" si="10"/>
        <v>237</v>
      </c>
      <c r="Z97" s="475"/>
    </row>
    <row r="98" spans="1:26" s="89" customFormat="1" ht="58.5" customHeight="1">
      <c r="A98" s="241"/>
      <c r="B98" s="238" t="s">
        <v>389</v>
      </c>
      <c r="C98" s="272" t="s">
        <v>161</v>
      </c>
      <c r="D98" s="504">
        <v>175</v>
      </c>
      <c r="E98" s="504">
        <v>175</v>
      </c>
      <c r="F98" s="505">
        <v>175</v>
      </c>
      <c r="G98" s="439"/>
      <c r="H98" s="475"/>
      <c r="I98" s="475"/>
      <c r="J98" s="430"/>
      <c r="K98" s="431"/>
      <c r="L98" s="432"/>
      <c r="M98" s="433"/>
      <c r="N98" s="434"/>
      <c r="O98" s="347"/>
      <c r="P98" s="475"/>
      <c r="Q98" s="475"/>
      <c r="R98" s="475"/>
      <c r="S98" s="475"/>
      <c r="T98" s="475"/>
      <c r="U98" s="536"/>
      <c r="V98" s="456"/>
      <c r="W98" s="475"/>
      <c r="X98" s="425"/>
      <c r="Y98" s="397">
        <f t="shared" si="10"/>
        <v>175</v>
      </c>
      <c r="Z98" s="475"/>
    </row>
    <row r="99" spans="1:26" s="230" customFormat="1" ht="32.25" customHeight="1">
      <c r="A99" s="241" t="s">
        <v>284</v>
      </c>
      <c r="B99" s="275" t="s">
        <v>169</v>
      </c>
      <c r="C99" s="272" t="s">
        <v>161</v>
      </c>
      <c r="D99" s="450">
        <v>100</v>
      </c>
      <c r="E99" s="450">
        <v>100</v>
      </c>
      <c r="F99" s="451">
        <v>100</v>
      </c>
      <c r="G99" s="439"/>
      <c r="H99" s="537"/>
      <c r="I99" s="537"/>
      <c r="J99" s="507"/>
      <c r="K99" s="508"/>
      <c r="L99" s="509"/>
      <c r="M99" s="510"/>
      <c r="N99" s="511"/>
      <c r="O99" s="512"/>
      <c r="P99" s="537"/>
      <c r="Q99" s="537"/>
      <c r="R99" s="537"/>
      <c r="S99" s="537"/>
      <c r="T99" s="537"/>
      <c r="U99" s="538"/>
      <c r="V99" s="514"/>
      <c r="W99" s="537"/>
      <c r="X99" s="425"/>
      <c r="Y99" s="397">
        <f t="shared" si="10"/>
        <v>100</v>
      </c>
      <c r="Z99" s="537"/>
    </row>
    <row r="100" spans="1:26" ht="34.5" customHeight="1">
      <c r="A100" s="241" t="s">
        <v>284</v>
      </c>
      <c r="B100" s="275" t="s">
        <v>330</v>
      </c>
      <c r="C100" s="272" t="s">
        <v>161</v>
      </c>
      <c r="D100" s="450">
        <v>195</v>
      </c>
      <c r="E100" s="450">
        <v>195</v>
      </c>
      <c r="F100" s="451">
        <v>190</v>
      </c>
      <c r="G100" s="347"/>
      <c r="H100" s="257"/>
      <c r="I100" s="257"/>
      <c r="J100" s="430"/>
      <c r="K100" s="431"/>
      <c r="L100" s="432"/>
      <c r="M100" s="433"/>
      <c r="N100" s="434"/>
      <c r="O100" s="347"/>
      <c r="P100" s="257"/>
      <c r="Q100" s="257"/>
      <c r="R100" s="257"/>
      <c r="S100" s="257"/>
      <c r="T100" s="257"/>
      <c r="U100" s="368">
        <v>5</v>
      </c>
      <c r="V100" s="436"/>
      <c r="W100" s="395"/>
      <c r="X100" s="425"/>
      <c r="Y100" s="397">
        <f t="shared" si="10"/>
        <v>195</v>
      </c>
      <c r="Z100" s="257"/>
    </row>
    <row r="101" spans="1:26" ht="81.75" customHeight="1">
      <c r="A101" s="241" t="s">
        <v>284</v>
      </c>
      <c r="B101" s="237" t="s">
        <v>444</v>
      </c>
      <c r="C101" s="272" t="s">
        <v>161</v>
      </c>
      <c r="D101" s="450">
        <v>30</v>
      </c>
      <c r="E101" s="450">
        <v>30</v>
      </c>
      <c r="F101" s="451">
        <v>30</v>
      </c>
      <c r="G101" s="472"/>
      <c r="H101" s="257"/>
      <c r="I101" s="257"/>
      <c r="J101" s="430"/>
      <c r="K101" s="431"/>
      <c r="L101" s="432"/>
      <c r="M101" s="433"/>
      <c r="N101" s="434"/>
      <c r="O101" s="347"/>
      <c r="P101" s="257"/>
      <c r="Q101" s="257"/>
      <c r="R101" s="257"/>
      <c r="S101" s="257"/>
      <c r="T101" s="257"/>
      <c r="U101" s="435"/>
      <c r="V101" s="436"/>
      <c r="W101" s="395"/>
      <c r="X101" s="425"/>
      <c r="Y101" s="397">
        <f t="shared" si="10"/>
        <v>30</v>
      </c>
      <c r="Z101" s="257"/>
    </row>
    <row r="102" spans="1:26" ht="64.5" customHeight="1">
      <c r="A102" s="241" t="s">
        <v>284</v>
      </c>
      <c r="B102" s="237" t="s">
        <v>313</v>
      </c>
      <c r="C102" s="272" t="s">
        <v>161</v>
      </c>
      <c r="D102" s="450">
        <v>30</v>
      </c>
      <c r="E102" s="450">
        <v>30</v>
      </c>
      <c r="F102" s="451">
        <v>30</v>
      </c>
      <c r="G102" s="347"/>
      <c r="H102" s="257"/>
      <c r="I102" s="257"/>
      <c r="J102" s="430"/>
      <c r="K102" s="431"/>
      <c r="L102" s="432"/>
      <c r="M102" s="433"/>
      <c r="N102" s="434"/>
      <c r="O102" s="347"/>
      <c r="P102" s="257"/>
      <c r="Q102" s="257"/>
      <c r="R102" s="257"/>
      <c r="S102" s="257"/>
      <c r="T102" s="257"/>
      <c r="U102" s="536"/>
      <c r="V102" s="436"/>
      <c r="W102" s="395"/>
      <c r="X102" s="425"/>
      <c r="Y102" s="397">
        <f t="shared" si="10"/>
        <v>30</v>
      </c>
      <c r="Z102" s="257"/>
    </row>
    <row r="103" spans="1:26" s="160" customFormat="1" ht="90" customHeight="1">
      <c r="A103" s="241" t="s">
        <v>284</v>
      </c>
      <c r="B103" s="237" t="s">
        <v>342</v>
      </c>
      <c r="C103" s="272" t="s">
        <v>161</v>
      </c>
      <c r="D103" s="450">
        <v>30</v>
      </c>
      <c r="E103" s="450">
        <v>30</v>
      </c>
      <c r="F103" s="451">
        <v>30</v>
      </c>
      <c r="G103" s="454"/>
      <c r="H103" s="469"/>
      <c r="I103" s="483"/>
      <c r="J103" s="539"/>
      <c r="K103" s="540"/>
      <c r="L103" s="541"/>
      <c r="M103" s="470"/>
      <c r="N103" s="471"/>
      <c r="O103" s="472"/>
      <c r="P103" s="469"/>
      <c r="Q103" s="469"/>
      <c r="R103" s="469"/>
      <c r="S103" s="469"/>
      <c r="T103" s="469"/>
      <c r="U103" s="542"/>
      <c r="V103" s="543"/>
      <c r="W103" s="469"/>
      <c r="X103" s="425"/>
      <c r="Y103" s="397">
        <f t="shared" si="10"/>
        <v>30</v>
      </c>
      <c r="Z103" s="469"/>
    </row>
    <row r="104" spans="1:26" ht="39" customHeight="1">
      <c r="A104" s="241" t="s">
        <v>284</v>
      </c>
      <c r="B104" s="237" t="s">
        <v>519</v>
      </c>
      <c r="C104" s="272" t="s">
        <v>161</v>
      </c>
      <c r="D104" s="450">
        <v>30</v>
      </c>
      <c r="E104" s="450">
        <v>30</v>
      </c>
      <c r="F104" s="451">
        <v>30</v>
      </c>
      <c r="G104" s="454"/>
      <c r="H104" s="257"/>
      <c r="I104" s="544"/>
      <c r="J104" s="430"/>
      <c r="K104" s="431"/>
      <c r="L104" s="432"/>
      <c r="M104" s="433"/>
      <c r="N104" s="434"/>
      <c r="O104" s="347"/>
      <c r="P104" s="257"/>
      <c r="Q104" s="257"/>
      <c r="R104" s="257"/>
      <c r="S104" s="257"/>
      <c r="T104" s="257"/>
      <c r="U104" s="545"/>
      <c r="V104" s="436"/>
      <c r="W104" s="395"/>
      <c r="X104" s="425"/>
      <c r="Y104" s="397">
        <f t="shared" si="10"/>
        <v>30</v>
      </c>
      <c r="Z104" s="257"/>
    </row>
    <row r="105" spans="1:26" ht="48.75" customHeight="1">
      <c r="A105" s="241"/>
      <c r="B105" s="237" t="s">
        <v>390</v>
      </c>
      <c r="C105" s="272" t="s">
        <v>161</v>
      </c>
      <c r="D105" s="450">
        <v>50</v>
      </c>
      <c r="E105" s="450">
        <v>50</v>
      </c>
      <c r="F105" s="451"/>
      <c r="G105" s="454"/>
      <c r="H105" s="257"/>
      <c r="I105" s="544"/>
      <c r="J105" s="430"/>
      <c r="K105" s="431"/>
      <c r="L105" s="432"/>
      <c r="M105" s="433"/>
      <c r="N105" s="434"/>
      <c r="O105" s="347"/>
      <c r="P105" s="257"/>
      <c r="Q105" s="257"/>
      <c r="R105" s="257"/>
      <c r="S105" s="257"/>
      <c r="T105" s="257"/>
      <c r="U105" s="546">
        <v>50</v>
      </c>
      <c r="V105" s="436"/>
      <c r="W105" s="395"/>
      <c r="X105" s="425"/>
      <c r="Y105" s="397">
        <f t="shared" si="10"/>
        <v>50</v>
      </c>
      <c r="Z105" s="257"/>
    </row>
    <row r="106" spans="1:26" ht="39.75" customHeight="1">
      <c r="A106" s="241"/>
      <c r="B106" s="771" t="s">
        <v>500</v>
      </c>
      <c r="C106" s="272"/>
      <c r="D106" s="547">
        <v>280</v>
      </c>
      <c r="E106" s="547">
        <v>280</v>
      </c>
      <c r="F106" s="548">
        <v>280</v>
      </c>
      <c r="G106" s="454"/>
      <c r="H106" s="257"/>
      <c r="I106" s="544"/>
      <c r="J106" s="430"/>
      <c r="K106" s="431"/>
      <c r="L106" s="432"/>
      <c r="M106" s="433"/>
      <c r="N106" s="434"/>
      <c r="O106" s="347"/>
      <c r="P106" s="257"/>
      <c r="Q106" s="257"/>
      <c r="R106" s="257"/>
      <c r="S106" s="257"/>
      <c r="T106" s="257"/>
      <c r="U106" s="545"/>
      <c r="V106" s="436"/>
      <c r="W106" s="395"/>
      <c r="X106" s="425"/>
      <c r="Y106" s="611">
        <f t="shared" si="10"/>
        <v>280</v>
      </c>
      <c r="Z106" s="257"/>
    </row>
    <row r="107" spans="1:256" s="222" customFormat="1" ht="61.5" customHeight="1">
      <c r="A107" s="276"/>
      <c r="B107" s="12" t="s">
        <v>348</v>
      </c>
      <c r="C107" s="272" t="s">
        <v>161</v>
      </c>
      <c r="D107" s="400" t="s">
        <v>497</v>
      </c>
      <c r="E107" s="400" t="s">
        <v>497</v>
      </c>
      <c r="F107" s="405" t="s">
        <v>497</v>
      </c>
      <c r="G107" s="454"/>
      <c r="H107" s="549"/>
      <c r="I107" s="549"/>
      <c r="J107" s="550"/>
      <c r="K107" s="551"/>
      <c r="L107" s="552"/>
      <c r="M107" s="553"/>
      <c r="N107" s="554"/>
      <c r="O107" s="555"/>
      <c r="P107" s="549"/>
      <c r="Q107" s="549"/>
      <c r="R107" s="549"/>
      <c r="S107" s="549"/>
      <c r="T107" s="549"/>
      <c r="U107" s="556"/>
      <c r="V107" s="557"/>
      <c r="W107" s="491"/>
      <c r="X107" s="425"/>
      <c r="Y107" s="397">
        <f t="shared" si="10"/>
        <v>280</v>
      </c>
      <c r="Z107" s="549" t="s">
        <v>284</v>
      </c>
      <c r="AA107" s="365" t="s">
        <v>284</v>
      </c>
      <c r="AB107" s="157" t="s">
        <v>284</v>
      </c>
      <c r="AC107" s="157" t="s">
        <v>284</v>
      </c>
      <c r="AD107" s="157" t="s">
        <v>284</v>
      </c>
      <c r="AE107" s="157" t="s">
        <v>284</v>
      </c>
      <c r="AF107" s="157" t="s">
        <v>284</v>
      </c>
      <c r="AG107" s="157" t="s">
        <v>284</v>
      </c>
      <c r="AH107" s="157" t="s">
        <v>284</v>
      </c>
      <c r="AI107" s="157" t="s">
        <v>284</v>
      </c>
      <c r="AJ107" s="157" t="s">
        <v>284</v>
      </c>
      <c r="AK107" s="157" t="s">
        <v>284</v>
      </c>
      <c r="AL107" s="157" t="s">
        <v>284</v>
      </c>
      <c r="AM107" s="157" t="s">
        <v>284</v>
      </c>
      <c r="AN107" s="157" t="s">
        <v>284</v>
      </c>
      <c r="AO107" s="157" t="s">
        <v>284</v>
      </c>
      <c r="AP107" s="157" t="s">
        <v>284</v>
      </c>
      <c r="AQ107" s="157" t="s">
        <v>284</v>
      </c>
      <c r="AR107" s="157" t="s">
        <v>284</v>
      </c>
      <c r="AS107" s="157" t="s">
        <v>284</v>
      </c>
      <c r="AT107" s="157" t="s">
        <v>284</v>
      </c>
      <c r="AU107" s="157" t="s">
        <v>284</v>
      </c>
      <c r="AV107" s="157" t="s">
        <v>284</v>
      </c>
      <c r="AW107" s="157" t="s">
        <v>136</v>
      </c>
      <c r="AX107" s="157" t="s">
        <v>136</v>
      </c>
      <c r="AY107" s="157" t="s">
        <v>136</v>
      </c>
      <c r="AZ107" s="157" t="s">
        <v>136</v>
      </c>
      <c r="BA107" s="157" t="s">
        <v>136</v>
      </c>
      <c r="BB107" s="157" t="s">
        <v>136</v>
      </c>
      <c r="BC107" s="157" t="s">
        <v>136</v>
      </c>
      <c r="BD107" s="157" t="s">
        <v>136</v>
      </c>
      <c r="BE107" s="157" t="s">
        <v>136</v>
      </c>
      <c r="BF107" s="157" t="s">
        <v>136</v>
      </c>
      <c r="BG107" s="157" t="s">
        <v>136</v>
      </c>
      <c r="BH107" s="157" t="s">
        <v>136</v>
      </c>
      <c r="BI107" s="157" t="s">
        <v>136</v>
      </c>
      <c r="BJ107" s="157" t="s">
        <v>136</v>
      </c>
      <c r="BK107" s="157" t="s">
        <v>136</v>
      </c>
      <c r="BL107" s="157" t="s">
        <v>136</v>
      </c>
      <c r="BM107" s="157" t="s">
        <v>136</v>
      </c>
      <c r="BN107" s="157" t="s">
        <v>136</v>
      </c>
      <c r="BO107" s="157" t="s">
        <v>136</v>
      </c>
      <c r="BP107" s="157" t="s">
        <v>284</v>
      </c>
      <c r="BQ107" s="157" t="s">
        <v>284</v>
      </c>
      <c r="BR107" s="157" t="s">
        <v>136</v>
      </c>
      <c r="BS107" s="157" t="s">
        <v>136</v>
      </c>
      <c r="BT107" s="157" t="s">
        <v>136</v>
      </c>
      <c r="BU107" s="157" t="s">
        <v>136</v>
      </c>
      <c r="BV107" s="157" t="s">
        <v>136</v>
      </c>
      <c r="BW107" s="157" t="s">
        <v>136</v>
      </c>
      <c r="BX107" s="157" t="s">
        <v>136</v>
      </c>
      <c r="BY107" s="157" t="s">
        <v>136</v>
      </c>
      <c r="BZ107" s="157" t="s">
        <v>136</v>
      </c>
      <c r="CA107" s="157" t="s">
        <v>136</v>
      </c>
      <c r="CB107" s="157" t="s">
        <v>136</v>
      </c>
      <c r="CC107" s="157" t="s">
        <v>136</v>
      </c>
      <c r="CD107" s="157" t="s">
        <v>136</v>
      </c>
      <c r="CE107" s="157" t="s">
        <v>136</v>
      </c>
      <c r="CF107" s="157" t="s">
        <v>136</v>
      </c>
      <c r="CG107" s="157" t="s">
        <v>136</v>
      </c>
      <c r="CH107" s="157" t="s">
        <v>136</v>
      </c>
      <c r="CI107" s="157" t="s">
        <v>136</v>
      </c>
      <c r="CJ107" s="157" t="s">
        <v>136</v>
      </c>
      <c r="CK107" s="157" t="s">
        <v>136</v>
      </c>
      <c r="CL107" s="157" t="s">
        <v>136</v>
      </c>
      <c r="CM107" s="157" t="s">
        <v>136</v>
      </c>
      <c r="CN107" s="157" t="s">
        <v>136</v>
      </c>
      <c r="CO107" s="157" t="s">
        <v>136</v>
      </c>
      <c r="CP107" s="157" t="s">
        <v>136</v>
      </c>
      <c r="CQ107" s="157" t="s">
        <v>136</v>
      </c>
      <c r="CR107" s="157" t="s">
        <v>136</v>
      </c>
      <c r="CS107" s="157" t="s">
        <v>136</v>
      </c>
      <c r="CT107" s="157" t="s">
        <v>136</v>
      </c>
      <c r="CU107" s="157" t="s">
        <v>136</v>
      </c>
      <c r="CV107" s="157" t="s">
        <v>136</v>
      </c>
      <c r="CW107" s="157" t="s">
        <v>136</v>
      </c>
      <c r="CX107" s="157" t="s">
        <v>136</v>
      </c>
      <c r="CY107" s="157" t="s">
        <v>136</v>
      </c>
      <c r="CZ107" s="157" t="s">
        <v>136</v>
      </c>
      <c r="DA107" s="157" t="s">
        <v>136</v>
      </c>
      <c r="DB107" s="157" t="s">
        <v>136</v>
      </c>
      <c r="DC107" s="157" t="s">
        <v>136</v>
      </c>
      <c r="DD107" s="157" t="s">
        <v>136</v>
      </c>
      <c r="DE107" s="157" t="s">
        <v>136</v>
      </c>
      <c r="DF107" s="157" t="s">
        <v>136</v>
      </c>
      <c r="DG107" s="157" t="s">
        <v>136</v>
      </c>
      <c r="DH107" s="157" t="s">
        <v>136</v>
      </c>
      <c r="DI107" s="157" t="s">
        <v>136</v>
      </c>
      <c r="DJ107" s="157" t="s">
        <v>136</v>
      </c>
      <c r="DK107" s="157" t="s">
        <v>136</v>
      </c>
      <c r="DL107" s="157" t="s">
        <v>136</v>
      </c>
      <c r="DM107" s="157" t="s">
        <v>136</v>
      </c>
      <c r="DN107" s="157" t="s">
        <v>136</v>
      </c>
      <c r="DO107" s="157" t="s">
        <v>136</v>
      </c>
      <c r="DP107" s="157" t="s">
        <v>136</v>
      </c>
      <c r="DQ107" s="157" t="s">
        <v>284</v>
      </c>
      <c r="DR107" s="157" t="s">
        <v>284</v>
      </c>
      <c r="DS107" s="157" t="s">
        <v>285</v>
      </c>
      <c r="DT107" s="157" t="s">
        <v>284</v>
      </c>
      <c r="DU107" s="157" t="s">
        <v>285</v>
      </c>
      <c r="DV107" s="157" t="s">
        <v>284</v>
      </c>
      <c r="DW107" s="157" t="s">
        <v>284</v>
      </c>
      <c r="DX107" s="157" t="s">
        <v>284</v>
      </c>
      <c r="DY107" s="157" t="s">
        <v>284</v>
      </c>
      <c r="DZ107" s="157" t="s">
        <v>284</v>
      </c>
      <c r="EA107" s="157" t="s">
        <v>284</v>
      </c>
      <c r="EB107" s="157" t="s">
        <v>284</v>
      </c>
      <c r="EC107" s="157" t="s">
        <v>284</v>
      </c>
      <c r="ED107" s="157" t="s">
        <v>284</v>
      </c>
      <c r="EE107" s="157" t="s">
        <v>284</v>
      </c>
      <c r="EF107" s="157" t="s">
        <v>285</v>
      </c>
      <c r="EG107" s="157" t="s">
        <v>136</v>
      </c>
      <c r="EH107" s="157" t="s">
        <v>136</v>
      </c>
      <c r="EI107" s="157" t="s">
        <v>136</v>
      </c>
      <c r="EJ107" s="157" t="s">
        <v>136</v>
      </c>
      <c r="EK107" s="157" t="s">
        <v>136</v>
      </c>
      <c r="EL107" s="157" t="s">
        <v>136</v>
      </c>
      <c r="EM107" s="157" t="s">
        <v>136</v>
      </c>
      <c r="EN107" s="157" t="s">
        <v>136</v>
      </c>
      <c r="EO107" s="157" t="s">
        <v>136</v>
      </c>
      <c r="EP107" s="157" t="s">
        <v>136</v>
      </c>
      <c r="EQ107" s="157" t="s">
        <v>136</v>
      </c>
      <c r="ER107" s="157" t="s">
        <v>136</v>
      </c>
      <c r="ES107" s="157" t="s">
        <v>136</v>
      </c>
      <c r="ET107" s="157" t="s">
        <v>136</v>
      </c>
      <c r="EU107" s="157" t="s">
        <v>136</v>
      </c>
      <c r="EV107" s="157" t="s">
        <v>136</v>
      </c>
      <c r="EW107" s="157" t="s">
        <v>136</v>
      </c>
      <c r="EX107" s="157" t="s">
        <v>136</v>
      </c>
      <c r="EY107" s="157" t="s">
        <v>136</v>
      </c>
      <c r="EZ107" s="157" t="s">
        <v>136</v>
      </c>
      <c r="FA107" s="157" t="s">
        <v>136</v>
      </c>
      <c r="FB107" s="157" t="s">
        <v>136</v>
      </c>
      <c r="FC107" s="157" t="s">
        <v>136</v>
      </c>
      <c r="FD107" s="157" t="s">
        <v>136</v>
      </c>
      <c r="FE107" s="157" t="s">
        <v>136</v>
      </c>
      <c r="FF107" s="157" t="s">
        <v>136</v>
      </c>
      <c r="FG107" s="157" t="s">
        <v>136</v>
      </c>
      <c r="FH107" s="157" t="s">
        <v>136</v>
      </c>
      <c r="FI107" s="157" t="s">
        <v>136</v>
      </c>
      <c r="FJ107" s="157" t="s">
        <v>136</v>
      </c>
      <c r="FK107" s="157" t="s">
        <v>136</v>
      </c>
      <c r="FL107" s="157" t="s">
        <v>136</v>
      </c>
      <c r="FM107" s="157" t="s">
        <v>136</v>
      </c>
      <c r="FN107" s="157" t="s">
        <v>136</v>
      </c>
      <c r="FO107" s="157" t="s">
        <v>136</v>
      </c>
      <c r="FP107" s="157" t="s">
        <v>136</v>
      </c>
      <c r="FQ107" s="157" t="s">
        <v>136</v>
      </c>
      <c r="FR107" s="157" t="s">
        <v>136</v>
      </c>
      <c r="FS107" s="157" t="s">
        <v>136</v>
      </c>
      <c r="FT107" s="157" t="s">
        <v>136</v>
      </c>
      <c r="FU107" s="157" t="s">
        <v>136</v>
      </c>
      <c r="FV107" s="157" t="s">
        <v>136</v>
      </c>
      <c r="FW107" s="157" t="s">
        <v>136</v>
      </c>
      <c r="FX107" s="157" t="s">
        <v>136</v>
      </c>
      <c r="FY107" s="157" t="s">
        <v>136</v>
      </c>
      <c r="FZ107" s="157" t="s">
        <v>136</v>
      </c>
      <c r="GA107" s="157" t="s">
        <v>136</v>
      </c>
      <c r="GB107" s="157" t="s">
        <v>136</v>
      </c>
      <c r="GC107" s="157" t="s">
        <v>136</v>
      </c>
      <c r="GD107" s="157" t="s">
        <v>136</v>
      </c>
      <c r="GE107" s="157" t="s">
        <v>136</v>
      </c>
      <c r="GF107" s="157" t="s">
        <v>136</v>
      </c>
      <c r="GG107" s="157" t="s">
        <v>284</v>
      </c>
      <c r="GH107" s="157" t="s">
        <v>284</v>
      </c>
      <c r="GI107" s="157" t="s">
        <v>284</v>
      </c>
      <c r="GJ107" s="157" t="s">
        <v>284</v>
      </c>
      <c r="GK107" s="157" t="s">
        <v>284</v>
      </c>
      <c r="GL107" s="157" t="s">
        <v>284</v>
      </c>
      <c r="GM107" s="157" t="s">
        <v>284</v>
      </c>
      <c r="GN107" s="157" t="s">
        <v>284</v>
      </c>
      <c r="GO107" s="157" t="s">
        <v>284</v>
      </c>
      <c r="GP107" s="157" t="s">
        <v>284</v>
      </c>
      <c r="GQ107" s="157" t="s">
        <v>284</v>
      </c>
      <c r="GR107" s="157" t="s">
        <v>284</v>
      </c>
      <c r="GS107" s="157" t="s">
        <v>284</v>
      </c>
      <c r="GT107" s="157" t="s">
        <v>284</v>
      </c>
      <c r="GU107" s="157" t="s">
        <v>284</v>
      </c>
      <c r="GV107" s="157" t="s">
        <v>284</v>
      </c>
      <c r="GW107" s="157" t="s">
        <v>284</v>
      </c>
      <c r="GX107" s="157" t="s">
        <v>284</v>
      </c>
      <c r="GY107" s="157" t="s">
        <v>284</v>
      </c>
      <c r="GZ107" s="157" t="s">
        <v>284</v>
      </c>
      <c r="HA107" s="157" t="s">
        <v>284</v>
      </c>
      <c r="HB107" s="157" t="s">
        <v>284</v>
      </c>
      <c r="HC107" s="157" t="s">
        <v>284</v>
      </c>
      <c r="HD107" s="157" t="s">
        <v>284</v>
      </c>
      <c r="HE107" s="157" t="s">
        <v>284</v>
      </c>
      <c r="HF107" s="157" t="s">
        <v>284</v>
      </c>
      <c r="HG107" s="157" t="s">
        <v>284</v>
      </c>
      <c r="HH107" s="157" t="s">
        <v>284</v>
      </c>
      <c r="HI107" s="157" t="s">
        <v>284</v>
      </c>
      <c r="HJ107" s="157" t="s">
        <v>284</v>
      </c>
      <c r="HK107" s="157" t="s">
        <v>284</v>
      </c>
      <c r="HL107" s="157" t="s">
        <v>284</v>
      </c>
      <c r="HM107" s="157" t="s">
        <v>284</v>
      </c>
      <c r="HN107" s="157" t="s">
        <v>284</v>
      </c>
      <c r="HO107" s="157" t="s">
        <v>284</v>
      </c>
      <c r="HP107" s="157" t="s">
        <v>284</v>
      </c>
      <c r="HQ107" s="157" t="s">
        <v>284</v>
      </c>
      <c r="HR107" s="157" t="s">
        <v>284</v>
      </c>
      <c r="HS107" s="157" t="s">
        <v>284</v>
      </c>
      <c r="HT107" s="157" t="s">
        <v>284</v>
      </c>
      <c r="HU107" s="157" t="s">
        <v>284</v>
      </c>
      <c r="HV107" s="157" t="s">
        <v>284</v>
      </c>
      <c r="HW107" s="157" t="s">
        <v>284</v>
      </c>
      <c r="HX107" s="157" t="s">
        <v>284</v>
      </c>
      <c r="HY107" s="157" t="s">
        <v>284</v>
      </c>
      <c r="HZ107" s="157" t="s">
        <v>284</v>
      </c>
      <c r="IA107" s="157" t="s">
        <v>284</v>
      </c>
      <c r="IB107" s="157" t="s">
        <v>284</v>
      </c>
      <c r="IC107" s="157" t="s">
        <v>284</v>
      </c>
      <c r="ID107" s="157" t="s">
        <v>136</v>
      </c>
      <c r="IE107" s="157" t="s">
        <v>284</v>
      </c>
      <c r="IF107" s="157" t="s">
        <v>284</v>
      </c>
      <c r="IG107" s="157" t="s">
        <v>284</v>
      </c>
      <c r="IH107" s="157" t="s">
        <v>284</v>
      </c>
      <c r="II107" s="157" t="s">
        <v>284</v>
      </c>
      <c r="IJ107" s="157" t="s">
        <v>284</v>
      </c>
      <c r="IK107" s="157" t="s">
        <v>284</v>
      </c>
      <c r="IL107" s="157" t="s">
        <v>284</v>
      </c>
      <c r="IM107" s="157" t="s">
        <v>284</v>
      </c>
      <c r="IN107" s="157" t="s">
        <v>284</v>
      </c>
      <c r="IO107" s="157" t="s">
        <v>284</v>
      </c>
      <c r="IP107" s="157" t="s">
        <v>284</v>
      </c>
      <c r="IQ107" s="157" t="s">
        <v>284</v>
      </c>
      <c r="IR107" s="157" t="s">
        <v>284</v>
      </c>
      <c r="IS107" s="157" t="s">
        <v>284</v>
      </c>
      <c r="IT107" s="157" t="s">
        <v>284</v>
      </c>
      <c r="IU107" s="157" t="s">
        <v>284</v>
      </c>
      <c r="IV107" s="157" t="s">
        <v>284</v>
      </c>
    </row>
    <row r="108" spans="1:25" ht="20.25" customHeight="1">
      <c r="A108" s="276"/>
      <c r="B108" s="770" t="s">
        <v>72</v>
      </c>
      <c r="C108" s="12"/>
      <c r="D108" s="393">
        <f>D109+D123+D130+D139</f>
        <v>3127.6</v>
      </c>
      <c r="E108" s="393">
        <f aca="true" t="shared" si="11" ref="E108:Y108">E109+E123+E130+E139</f>
        <v>3127.6</v>
      </c>
      <c r="F108" s="393">
        <f t="shared" si="11"/>
        <v>2523.6000000000004</v>
      </c>
      <c r="G108" s="393">
        <f t="shared" si="11"/>
        <v>100</v>
      </c>
      <c r="H108" s="393">
        <f t="shared" si="11"/>
        <v>0</v>
      </c>
      <c r="I108" s="393">
        <f t="shared" si="11"/>
        <v>0</v>
      </c>
      <c r="J108" s="393">
        <f t="shared" si="11"/>
        <v>0</v>
      </c>
      <c r="K108" s="393">
        <f t="shared" si="11"/>
        <v>0</v>
      </c>
      <c r="L108" s="393">
        <f t="shared" si="11"/>
        <v>420</v>
      </c>
      <c r="M108" s="393">
        <f t="shared" si="11"/>
        <v>0</v>
      </c>
      <c r="N108" s="393">
        <f t="shared" si="11"/>
        <v>0</v>
      </c>
      <c r="O108" s="393">
        <f t="shared" si="11"/>
        <v>0</v>
      </c>
      <c r="P108" s="393">
        <f t="shared" si="11"/>
        <v>0</v>
      </c>
      <c r="Q108" s="393">
        <f t="shared" si="11"/>
        <v>0</v>
      </c>
      <c r="R108" s="393">
        <f t="shared" si="11"/>
        <v>0</v>
      </c>
      <c r="S108" s="393">
        <f t="shared" si="11"/>
        <v>0</v>
      </c>
      <c r="T108" s="393">
        <f t="shared" si="11"/>
        <v>0</v>
      </c>
      <c r="U108" s="393">
        <f t="shared" si="11"/>
        <v>135</v>
      </c>
      <c r="V108" s="393">
        <f t="shared" si="11"/>
        <v>45</v>
      </c>
      <c r="W108" s="393">
        <f t="shared" si="11"/>
        <v>0</v>
      </c>
      <c r="X108" s="393">
        <f t="shared" si="11"/>
        <v>0</v>
      </c>
      <c r="Y108" s="393">
        <f t="shared" si="11"/>
        <v>3127.6</v>
      </c>
    </row>
    <row r="109" spans="1:25" ht="14.25" customHeight="1">
      <c r="A109" s="276"/>
      <c r="B109" s="768" t="s">
        <v>501</v>
      </c>
      <c r="C109" s="12"/>
      <c r="D109" s="393">
        <v>1869.6</v>
      </c>
      <c r="E109" s="393">
        <v>1869.6</v>
      </c>
      <c r="F109" s="394">
        <f>SUM(F110:F122)</f>
        <v>1419.6</v>
      </c>
      <c r="G109" s="489">
        <f>SUM(G110:G122)</f>
        <v>100</v>
      </c>
      <c r="H109" s="393">
        <f aca="true" t="shared" si="12" ref="H109:V109">SUM(H110:H122)</f>
        <v>0</v>
      </c>
      <c r="I109" s="393">
        <f t="shared" si="12"/>
        <v>0</v>
      </c>
      <c r="J109" s="558">
        <f t="shared" si="12"/>
        <v>0</v>
      </c>
      <c r="K109" s="559">
        <f t="shared" si="12"/>
        <v>0</v>
      </c>
      <c r="L109" s="560">
        <f t="shared" si="12"/>
        <v>320</v>
      </c>
      <c r="M109" s="561">
        <f t="shared" si="12"/>
        <v>0</v>
      </c>
      <c r="N109" s="562">
        <f t="shared" si="12"/>
        <v>0</v>
      </c>
      <c r="O109" s="489">
        <f t="shared" si="12"/>
        <v>0</v>
      </c>
      <c r="P109" s="489">
        <f t="shared" si="12"/>
        <v>0</v>
      </c>
      <c r="Q109" s="489">
        <f t="shared" si="12"/>
        <v>0</v>
      </c>
      <c r="R109" s="489">
        <f t="shared" si="12"/>
        <v>0</v>
      </c>
      <c r="S109" s="489">
        <f t="shared" si="12"/>
        <v>0</v>
      </c>
      <c r="T109" s="489">
        <f t="shared" si="12"/>
        <v>0</v>
      </c>
      <c r="U109" s="563">
        <f t="shared" si="12"/>
        <v>85</v>
      </c>
      <c r="V109" s="490">
        <f t="shared" si="12"/>
        <v>45</v>
      </c>
      <c r="W109" s="395"/>
      <c r="X109" s="425"/>
      <c r="Y109" s="611">
        <f>Y111+Y112+Y113+Y114+Y115+Y116+Y117+Y118</f>
        <v>1869.6</v>
      </c>
    </row>
    <row r="110" spans="1:26" ht="63" customHeight="1" hidden="1">
      <c r="A110" s="246" t="s">
        <v>171</v>
      </c>
      <c r="B110" s="157" t="s">
        <v>248</v>
      </c>
      <c r="C110" s="272" t="s">
        <v>161</v>
      </c>
      <c r="D110" s="437"/>
      <c r="E110" s="437"/>
      <c r="F110" s="438">
        <v>200</v>
      </c>
      <c r="G110" s="454"/>
      <c r="H110" s="257"/>
      <c r="I110" s="544"/>
      <c r="J110" s="430"/>
      <c r="K110" s="431"/>
      <c r="L110" s="432"/>
      <c r="M110" s="433"/>
      <c r="N110" s="434"/>
      <c r="O110" s="347"/>
      <c r="P110" s="257"/>
      <c r="Q110" s="257"/>
      <c r="R110" s="257"/>
      <c r="S110" s="257"/>
      <c r="T110" s="257"/>
      <c r="U110" s="368">
        <v>-200</v>
      </c>
      <c r="V110" s="456"/>
      <c r="W110" s="395"/>
      <c r="X110" s="425"/>
      <c r="Y110" s="397">
        <f t="shared" si="10"/>
        <v>0</v>
      </c>
      <c r="Z110" s="257"/>
    </row>
    <row r="111" spans="1:26" ht="45">
      <c r="A111" s="246" t="s">
        <v>171</v>
      </c>
      <c r="B111" s="32" t="s">
        <v>349</v>
      </c>
      <c r="C111" s="272" t="s">
        <v>161</v>
      </c>
      <c r="D111" s="437">
        <v>60</v>
      </c>
      <c r="E111" s="437">
        <v>60</v>
      </c>
      <c r="F111" s="438">
        <v>60</v>
      </c>
      <c r="G111" s="347"/>
      <c r="H111" s="257"/>
      <c r="I111" s="257"/>
      <c r="J111" s="430"/>
      <c r="K111" s="431"/>
      <c r="L111" s="432"/>
      <c r="M111" s="433"/>
      <c r="N111" s="434"/>
      <c r="O111" s="347"/>
      <c r="P111" s="257"/>
      <c r="Q111" s="257"/>
      <c r="R111" s="257"/>
      <c r="S111" s="257"/>
      <c r="T111" s="257"/>
      <c r="U111" s="435"/>
      <c r="V111" s="456"/>
      <c r="W111" s="395"/>
      <c r="X111" s="425"/>
      <c r="Y111" s="397">
        <f t="shared" si="10"/>
        <v>60</v>
      </c>
      <c r="Z111" s="257"/>
    </row>
    <row r="112" spans="1:26" s="225" customFormat="1" ht="47.25" customHeight="1">
      <c r="A112" s="246" t="s">
        <v>171</v>
      </c>
      <c r="B112" s="32" t="s">
        <v>446</v>
      </c>
      <c r="C112" s="272" t="s">
        <v>161</v>
      </c>
      <c r="D112" s="437">
        <v>60</v>
      </c>
      <c r="E112" s="437">
        <v>60</v>
      </c>
      <c r="F112" s="438">
        <v>60</v>
      </c>
      <c r="G112" s="454"/>
      <c r="H112" s="468"/>
      <c r="I112" s="564"/>
      <c r="J112" s="441"/>
      <c r="K112" s="442"/>
      <c r="L112" s="443"/>
      <c r="M112" s="444"/>
      <c r="N112" s="445"/>
      <c r="O112" s="446"/>
      <c r="P112" s="468"/>
      <c r="Q112" s="468"/>
      <c r="R112" s="468"/>
      <c r="S112" s="468"/>
      <c r="T112" s="468"/>
      <c r="U112" s="447"/>
      <c r="V112" s="481"/>
      <c r="W112" s="468"/>
      <c r="X112" s="425"/>
      <c r="Y112" s="397">
        <f t="shared" si="10"/>
        <v>60</v>
      </c>
      <c r="Z112" s="468"/>
    </row>
    <row r="113" spans="1:26" s="225" customFormat="1" ht="48" customHeight="1">
      <c r="A113" s="246"/>
      <c r="B113" s="157" t="s">
        <v>391</v>
      </c>
      <c r="C113" s="272" t="s">
        <v>161</v>
      </c>
      <c r="D113" s="437">
        <v>835</v>
      </c>
      <c r="E113" s="437">
        <v>835</v>
      </c>
      <c r="F113" s="438">
        <v>300</v>
      </c>
      <c r="G113" s="454"/>
      <c r="H113" s="468"/>
      <c r="I113" s="564"/>
      <c r="J113" s="441"/>
      <c r="K113" s="442"/>
      <c r="L113" s="406">
        <v>200</v>
      </c>
      <c r="M113" s="444"/>
      <c r="N113" s="445"/>
      <c r="O113" s="446"/>
      <c r="P113" s="468"/>
      <c r="Q113" s="468"/>
      <c r="R113" s="468"/>
      <c r="S113" s="468"/>
      <c r="T113" s="468"/>
      <c r="U113" s="447">
        <v>335</v>
      </c>
      <c r="V113" s="481"/>
      <c r="W113" s="468"/>
      <c r="X113" s="425"/>
      <c r="Y113" s="397">
        <f t="shared" si="10"/>
        <v>835</v>
      </c>
      <c r="Z113" s="468"/>
    </row>
    <row r="114" spans="1:26" s="225" customFormat="1" ht="48" customHeight="1">
      <c r="A114" s="252"/>
      <c r="B114" s="236" t="s">
        <v>445</v>
      </c>
      <c r="C114" s="272" t="s">
        <v>161</v>
      </c>
      <c r="D114" s="437">
        <v>70.6</v>
      </c>
      <c r="E114" s="437">
        <v>70.6</v>
      </c>
      <c r="F114" s="438">
        <v>70.6</v>
      </c>
      <c r="G114" s="454"/>
      <c r="H114" s="468"/>
      <c r="I114" s="564"/>
      <c r="J114" s="441"/>
      <c r="K114" s="442"/>
      <c r="L114" s="565"/>
      <c r="M114" s="444"/>
      <c r="N114" s="445"/>
      <c r="O114" s="446"/>
      <c r="P114" s="468"/>
      <c r="Q114" s="468"/>
      <c r="R114" s="468"/>
      <c r="S114" s="468"/>
      <c r="T114" s="468"/>
      <c r="U114" s="447"/>
      <c r="V114" s="481"/>
      <c r="W114" s="468"/>
      <c r="X114" s="425"/>
      <c r="Y114" s="397">
        <f t="shared" si="10"/>
        <v>70.6</v>
      </c>
      <c r="Z114" s="468"/>
    </row>
    <row r="115" spans="1:26" s="225" customFormat="1" ht="50.25" customHeight="1">
      <c r="A115" s="246" t="s">
        <v>171</v>
      </c>
      <c r="B115" s="233" t="s">
        <v>439</v>
      </c>
      <c r="C115" s="272" t="s">
        <v>161</v>
      </c>
      <c r="D115" s="437">
        <v>280</v>
      </c>
      <c r="E115" s="437">
        <v>280</v>
      </c>
      <c r="F115" s="438">
        <v>200</v>
      </c>
      <c r="G115" s="454"/>
      <c r="H115" s="468"/>
      <c r="I115" s="564"/>
      <c r="J115" s="441"/>
      <c r="K115" s="442"/>
      <c r="L115" s="406">
        <v>80</v>
      </c>
      <c r="M115" s="444"/>
      <c r="N115" s="445"/>
      <c r="O115" s="446"/>
      <c r="P115" s="468"/>
      <c r="Q115" s="468"/>
      <c r="R115" s="468"/>
      <c r="S115" s="468"/>
      <c r="T115" s="468"/>
      <c r="U115" s="447"/>
      <c r="V115" s="481"/>
      <c r="W115" s="468"/>
      <c r="X115" s="425"/>
      <c r="Y115" s="397">
        <f t="shared" si="10"/>
        <v>280</v>
      </c>
      <c r="Z115" s="468"/>
    </row>
    <row r="116" spans="1:26" ht="48" customHeight="1">
      <c r="A116" s="248" t="s">
        <v>284</v>
      </c>
      <c r="B116" s="233" t="s">
        <v>392</v>
      </c>
      <c r="C116" s="272" t="s">
        <v>161</v>
      </c>
      <c r="D116" s="437">
        <v>145</v>
      </c>
      <c r="E116" s="437">
        <v>145</v>
      </c>
      <c r="F116" s="438">
        <v>100</v>
      </c>
      <c r="G116" s="454"/>
      <c r="H116" s="257"/>
      <c r="I116" s="544"/>
      <c r="J116" s="430"/>
      <c r="K116" s="431"/>
      <c r="L116" s="566"/>
      <c r="M116" s="433"/>
      <c r="N116" s="434"/>
      <c r="O116" s="347"/>
      <c r="P116" s="257"/>
      <c r="Q116" s="257"/>
      <c r="R116" s="257"/>
      <c r="S116" s="257"/>
      <c r="T116" s="257"/>
      <c r="U116" s="435"/>
      <c r="V116" s="371">
        <v>45</v>
      </c>
      <c r="W116" s="395"/>
      <c r="X116" s="425"/>
      <c r="Y116" s="397">
        <f t="shared" si="10"/>
        <v>145</v>
      </c>
      <c r="Z116" s="257"/>
    </row>
    <row r="117" spans="1:26" ht="45" customHeight="1">
      <c r="A117" s="248"/>
      <c r="B117" s="233" t="s">
        <v>314</v>
      </c>
      <c r="C117" s="272" t="s">
        <v>161</v>
      </c>
      <c r="D117" s="437">
        <v>80</v>
      </c>
      <c r="E117" s="437">
        <v>80</v>
      </c>
      <c r="F117" s="438">
        <v>100</v>
      </c>
      <c r="G117" s="454">
        <v>100</v>
      </c>
      <c r="H117" s="257"/>
      <c r="I117" s="544"/>
      <c r="J117" s="430"/>
      <c r="K117" s="431"/>
      <c r="L117" s="566"/>
      <c r="M117" s="433"/>
      <c r="N117" s="434"/>
      <c r="O117" s="347"/>
      <c r="P117" s="257"/>
      <c r="Q117" s="257"/>
      <c r="R117" s="257"/>
      <c r="S117" s="257"/>
      <c r="T117" s="257"/>
      <c r="U117" s="435">
        <v>-20</v>
      </c>
      <c r="V117" s="456"/>
      <c r="W117" s="395"/>
      <c r="X117" s="425"/>
      <c r="Y117" s="397">
        <v>80</v>
      </c>
      <c r="Z117" s="257"/>
    </row>
    <row r="118" spans="1:26" ht="45" customHeight="1">
      <c r="A118" s="246" t="s">
        <v>171</v>
      </c>
      <c r="B118" s="233" t="s">
        <v>393</v>
      </c>
      <c r="C118" s="272" t="s">
        <v>161</v>
      </c>
      <c r="D118" s="437">
        <v>339</v>
      </c>
      <c r="E118" s="437">
        <v>339</v>
      </c>
      <c r="F118" s="438">
        <v>299</v>
      </c>
      <c r="G118" s="454"/>
      <c r="H118" s="257"/>
      <c r="I118" s="544"/>
      <c r="J118" s="430"/>
      <c r="K118" s="431"/>
      <c r="L118" s="566">
        <v>40</v>
      </c>
      <c r="M118" s="433"/>
      <c r="N118" s="434"/>
      <c r="O118" s="347"/>
      <c r="P118" s="257"/>
      <c r="Q118" s="257"/>
      <c r="R118" s="257"/>
      <c r="S118" s="257"/>
      <c r="T118" s="257"/>
      <c r="U118" s="435"/>
      <c r="V118" s="456"/>
      <c r="W118" s="395"/>
      <c r="X118" s="425"/>
      <c r="Y118" s="397">
        <f t="shared" si="10"/>
        <v>339</v>
      </c>
      <c r="Z118" s="257"/>
    </row>
    <row r="119" spans="1:26" ht="0.75" customHeight="1" hidden="1">
      <c r="A119" s="277"/>
      <c r="B119" s="247" t="s">
        <v>345</v>
      </c>
      <c r="C119" s="12"/>
      <c r="D119" s="567"/>
      <c r="E119" s="567"/>
      <c r="F119" s="568">
        <v>0</v>
      </c>
      <c r="G119" s="347"/>
      <c r="H119" s="257"/>
      <c r="I119" s="257"/>
      <c r="J119" s="430"/>
      <c r="K119" s="431"/>
      <c r="L119" s="432"/>
      <c r="M119" s="433"/>
      <c r="N119" s="434"/>
      <c r="O119" s="347"/>
      <c r="P119" s="257"/>
      <c r="Q119" s="257"/>
      <c r="R119" s="257"/>
      <c r="S119" s="257"/>
      <c r="T119" s="257"/>
      <c r="U119" s="435"/>
      <c r="V119" s="456"/>
      <c r="W119" s="395"/>
      <c r="X119" s="425"/>
      <c r="Y119" s="397">
        <f t="shared" si="10"/>
        <v>0</v>
      </c>
      <c r="Z119" s="257"/>
    </row>
    <row r="120" spans="1:26" s="225" customFormat="1" ht="32.25" customHeight="1" hidden="1">
      <c r="A120" s="252" t="s">
        <v>284</v>
      </c>
      <c r="B120" s="233" t="s">
        <v>520</v>
      </c>
      <c r="C120" s="272" t="s">
        <v>161</v>
      </c>
      <c r="D120" s="400"/>
      <c r="E120" s="400"/>
      <c r="F120" s="405">
        <v>10</v>
      </c>
      <c r="G120" s="454"/>
      <c r="H120" s="468"/>
      <c r="I120" s="564"/>
      <c r="J120" s="441"/>
      <c r="K120" s="442"/>
      <c r="L120" s="443"/>
      <c r="M120" s="444"/>
      <c r="N120" s="445"/>
      <c r="O120" s="446"/>
      <c r="P120" s="468"/>
      <c r="Q120" s="468"/>
      <c r="R120" s="468"/>
      <c r="S120" s="468"/>
      <c r="T120" s="468"/>
      <c r="U120" s="447">
        <v>-10</v>
      </c>
      <c r="V120" s="481"/>
      <c r="W120" s="468"/>
      <c r="X120" s="425"/>
      <c r="Y120" s="397">
        <f t="shared" si="10"/>
        <v>0</v>
      </c>
      <c r="Z120" s="468"/>
    </row>
    <row r="121" spans="1:26" s="225" customFormat="1" ht="33" customHeight="1" hidden="1">
      <c r="A121" s="252" t="s">
        <v>285</v>
      </c>
      <c r="B121" s="233" t="s">
        <v>253</v>
      </c>
      <c r="C121" s="272" t="s">
        <v>161</v>
      </c>
      <c r="D121" s="400"/>
      <c r="E121" s="400"/>
      <c r="F121" s="405">
        <v>10</v>
      </c>
      <c r="G121" s="454"/>
      <c r="H121" s="468"/>
      <c r="I121" s="564"/>
      <c r="J121" s="441"/>
      <c r="K121" s="442"/>
      <c r="L121" s="443"/>
      <c r="M121" s="444"/>
      <c r="N121" s="445"/>
      <c r="O121" s="446"/>
      <c r="P121" s="468"/>
      <c r="Q121" s="468"/>
      <c r="R121" s="468"/>
      <c r="S121" s="468"/>
      <c r="T121" s="468"/>
      <c r="U121" s="447">
        <v>-10</v>
      </c>
      <c r="V121" s="448"/>
      <c r="W121" s="468"/>
      <c r="X121" s="425"/>
      <c r="Y121" s="397">
        <f t="shared" si="10"/>
        <v>0</v>
      </c>
      <c r="Z121" s="468"/>
    </row>
    <row r="122" spans="1:26" s="225" customFormat="1" ht="45.75" customHeight="1" hidden="1">
      <c r="A122" s="252" t="s">
        <v>284</v>
      </c>
      <c r="B122" s="233" t="s">
        <v>346</v>
      </c>
      <c r="C122" s="272" t="s">
        <v>161</v>
      </c>
      <c r="D122" s="400"/>
      <c r="E122" s="400"/>
      <c r="F122" s="405">
        <v>10</v>
      </c>
      <c r="G122" s="454"/>
      <c r="H122" s="468"/>
      <c r="I122" s="564"/>
      <c r="J122" s="441"/>
      <c r="K122" s="442"/>
      <c r="L122" s="443"/>
      <c r="M122" s="444"/>
      <c r="N122" s="445"/>
      <c r="O122" s="446"/>
      <c r="P122" s="468"/>
      <c r="Q122" s="468"/>
      <c r="R122" s="468"/>
      <c r="S122" s="468"/>
      <c r="T122" s="468"/>
      <c r="U122" s="447">
        <v>-10</v>
      </c>
      <c r="V122" s="448"/>
      <c r="W122" s="468"/>
      <c r="X122" s="425"/>
      <c r="Y122" s="397">
        <f t="shared" si="10"/>
        <v>0</v>
      </c>
      <c r="Z122" s="468"/>
    </row>
    <row r="123" spans="1:26" ht="19.5" customHeight="1">
      <c r="A123" s="252"/>
      <c r="B123" s="231" t="s">
        <v>502</v>
      </c>
      <c r="C123" s="12"/>
      <c r="D123" s="393">
        <f aca="true" t="shared" si="13" ref="D123:V123">SUM(D124:D129)</f>
        <v>312.2</v>
      </c>
      <c r="E123" s="393">
        <f t="shared" si="13"/>
        <v>312.2</v>
      </c>
      <c r="F123" s="394">
        <f t="shared" si="13"/>
        <v>312.2</v>
      </c>
      <c r="G123" s="489">
        <f t="shared" si="13"/>
        <v>0</v>
      </c>
      <c r="H123" s="393">
        <f t="shared" si="13"/>
        <v>0</v>
      </c>
      <c r="I123" s="393">
        <f t="shared" si="13"/>
        <v>0</v>
      </c>
      <c r="J123" s="558">
        <f t="shared" si="13"/>
        <v>0</v>
      </c>
      <c r="K123" s="559">
        <f t="shared" si="13"/>
        <v>0</v>
      </c>
      <c r="L123" s="560">
        <f t="shared" si="13"/>
        <v>0</v>
      </c>
      <c r="M123" s="561">
        <f t="shared" si="13"/>
        <v>0</v>
      </c>
      <c r="N123" s="562">
        <f t="shared" si="13"/>
        <v>0</v>
      </c>
      <c r="O123" s="489">
        <f t="shared" si="13"/>
        <v>0</v>
      </c>
      <c r="P123" s="489">
        <f t="shared" si="13"/>
        <v>0</v>
      </c>
      <c r="Q123" s="489">
        <f t="shared" si="13"/>
        <v>0</v>
      </c>
      <c r="R123" s="489">
        <f t="shared" si="13"/>
        <v>0</v>
      </c>
      <c r="S123" s="489">
        <f t="shared" si="13"/>
        <v>0</v>
      </c>
      <c r="T123" s="489">
        <f t="shared" si="13"/>
        <v>0</v>
      </c>
      <c r="U123" s="489">
        <f t="shared" si="13"/>
        <v>0</v>
      </c>
      <c r="V123" s="490">
        <f t="shared" si="13"/>
        <v>0</v>
      </c>
      <c r="W123" s="796"/>
      <c r="X123" s="793"/>
      <c r="Y123" s="393">
        <f t="shared" si="10"/>
        <v>312.2</v>
      </c>
      <c r="Z123" s="397"/>
    </row>
    <row r="124" spans="1:26" ht="31.5" customHeight="1">
      <c r="A124" s="253" t="s">
        <v>284</v>
      </c>
      <c r="B124" s="233" t="s">
        <v>394</v>
      </c>
      <c r="C124" s="272" t="s">
        <v>161</v>
      </c>
      <c r="D124" s="437">
        <v>230</v>
      </c>
      <c r="E124" s="437">
        <v>230</v>
      </c>
      <c r="F124" s="438">
        <v>230</v>
      </c>
      <c r="G124" s="454"/>
      <c r="H124" s="257"/>
      <c r="I124" s="544"/>
      <c r="J124" s="430"/>
      <c r="K124" s="431"/>
      <c r="L124" s="432"/>
      <c r="M124" s="433"/>
      <c r="N124" s="434"/>
      <c r="O124" s="347"/>
      <c r="P124" s="257"/>
      <c r="Q124" s="257"/>
      <c r="R124" s="257"/>
      <c r="S124" s="257"/>
      <c r="T124" s="257"/>
      <c r="U124" s="435"/>
      <c r="V124" s="436"/>
      <c r="W124" s="395"/>
      <c r="X124" s="425"/>
      <c r="Y124" s="397">
        <f t="shared" si="10"/>
        <v>230</v>
      </c>
      <c r="Z124" s="257"/>
    </row>
    <row r="125" spans="1:26" ht="29.25" customHeight="1">
      <c r="A125" s="252" t="s">
        <v>284</v>
      </c>
      <c r="B125" s="157" t="s">
        <v>395</v>
      </c>
      <c r="C125" s="272" t="s">
        <v>161</v>
      </c>
      <c r="D125" s="437">
        <v>62.2</v>
      </c>
      <c r="E125" s="437">
        <v>62.2</v>
      </c>
      <c r="F125" s="438">
        <v>62.2</v>
      </c>
      <c r="G125" s="454"/>
      <c r="H125" s="257"/>
      <c r="I125" s="544"/>
      <c r="J125" s="430"/>
      <c r="K125" s="431"/>
      <c r="L125" s="432"/>
      <c r="M125" s="433"/>
      <c r="N125" s="434"/>
      <c r="O125" s="347"/>
      <c r="P125" s="257"/>
      <c r="Q125" s="257"/>
      <c r="R125" s="257"/>
      <c r="S125" s="257"/>
      <c r="T125" s="257"/>
      <c r="U125" s="435"/>
      <c r="V125" s="436"/>
      <c r="W125" s="395"/>
      <c r="X125" s="425"/>
      <c r="Y125" s="397">
        <f t="shared" si="10"/>
        <v>62.2</v>
      </c>
      <c r="Z125" s="257"/>
    </row>
    <row r="126" spans="1:26" ht="0.75" customHeight="1" hidden="1">
      <c r="A126" s="253"/>
      <c r="B126" s="32"/>
      <c r="C126" s="272"/>
      <c r="D126" s="437"/>
      <c r="E126" s="437"/>
      <c r="F126" s="438"/>
      <c r="G126" s="454"/>
      <c r="H126" s="257"/>
      <c r="I126" s="544"/>
      <c r="J126" s="430"/>
      <c r="K126" s="431"/>
      <c r="L126" s="432"/>
      <c r="M126" s="433"/>
      <c r="N126" s="434"/>
      <c r="O126" s="347"/>
      <c r="P126" s="257"/>
      <c r="Q126" s="257"/>
      <c r="R126" s="257"/>
      <c r="S126" s="257"/>
      <c r="T126" s="257"/>
      <c r="U126" s="435"/>
      <c r="V126" s="436"/>
      <c r="W126" s="395"/>
      <c r="X126" s="425"/>
      <c r="Y126" s="397">
        <f t="shared" si="10"/>
        <v>0</v>
      </c>
      <c r="Z126" s="257"/>
    </row>
    <row r="127" spans="1:26" ht="30" customHeight="1">
      <c r="A127" s="277"/>
      <c r="B127" s="768" t="s">
        <v>396</v>
      </c>
      <c r="C127" s="12"/>
      <c r="D127" s="567"/>
      <c r="E127" s="567"/>
      <c r="F127" s="568"/>
      <c r="G127" s="347"/>
      <c r="H127" s="257"/>
      <c r="I127" s="257"/>
      <c r="J127" s="430"/>
      <c r="K127" s="431"/>
      <c r="L127" s="432"/>
      <c r="M127" s="433"/>
      <c r="N127" s="434"/>
      <c r="O127" s="347"/>
      <c r="P127" s="257"/>
      <c r="Q127" s="257"/>
      <c r="R127" s="257"/>
      <c r="S127" s="257"/>
      <c r="T127" s="257"/>
      <c r="U127" s="435"/>
      <c r="V127" s="436"/>
      <c r="W127" s="395"/>
      <c r="X127" s="425"/>
      <c r="Y127" s="397">
        <f t="shared" si="10"/>
        <v>0</v>
      </c>
      <c r="Z127" s="257"/>
    </row>
    <row r="128" spans="1:26" s="225" customFormat="1" ht="30.75" customHeight="1">
      <c r="A128" s="252" t="s">
        <v>284</v>
      </c>
      <c r="B128" s="233" t="s">
        <v>397</v>
      </c>
      <c r="C128" s="272" t="s">
        <v>161</v>
      </c>
      <c r="D128" s="400">
        <v>10</v>
      </c>
      <c r="E128" s="400">
        <v>10</v>
      </c>
      <c r="F128" s="405">
        <v>10</v>
      </c>
      <c r="G128" s="454"/>
      <c r="H128" s="468"/>
      <c r="I128" s="564"/>
      <c r="J128" s="441"/>
      <c r="K128" s="442"/>
      <c r="L128" s="443"/>
      <c r="M128" s="444"/>
      <c r="N128" s="445"/>
      <c r="O128" s="446"/>
      <c r="P128" s="468"/>
      <c r="Q128" s="468"/>
      <c r="R128" s="468"/>
      <c r="S128" s="468"/>
      <c r="T128" s="468"/>
      <c r="U128" s="447"/>
      <c r="V128" s="448"/>
      <c r="W128" s="468"/>
      <c r="X128" s="425"/>
      <c r="Y128" s="397">
        <f t="shared" si="10"/>
        <v>10</v>
      </c>
      <c r="Z128" s="468"/>
    </row>
    <row r="129" spans="1:26" s="225" customFormat="1" ht="30.75" customHeight="1">
      <c r="A129" s="252" t="s">
        <v>284</v>
      </c>
      <c r="B129" s="233" t="s">
        <v>398</v>
      </c>
      <c r="C129" s="272" t="s">
        <v>161</v>
      </c>
      <c r="D129" s="400">
        <v>10</v>
      </c>
      <c r="E129" s="400">
        <v>10</v>
      </c>
      <c r="F129" s="405">
        <v>10</v>
      </c>
      <c r="G129" s="454"/>
      <c r="H129" s="468"/>
      <c r="I129" s="564"/>
      <c r="J129" s="441"/>
      <c r="K129" s="442"/>
      <c r="L129" s="443"/>
      <c r="M129" s="444"/>
      <c r="N129" s="445"/>
      <c r="O129" s="446"/>
      <c r="P129" s="468"/>
      <c r="Q129" s="468"/>
      <c r="R129" s="468"/>
      <c r="S129" s="468"/>
      <c r="T129" s="468"/>
      <c r="U129" s="447"/>
      <c r="V129" s="448"/>
      <c r="W129" s="468"/>
      <c r="X129" s="425"/>
      <c r="Y129" s="397">
        <f t="shared" si="10"/>
        <v>10</v>
      </c>
      <c r="Z129" s="468"/>
    </row>
    <row r="130" spans="1:26" s="225" customFormat="1" ht="43.5" customHeight="1">
      <c r="A130" s="252"/>
      <c r="B130" s="231" t="s">
        <v>503</v>
      </c>
      <c r="C130" s="380"/>
      <c r="D130" s="393">
        <f>SUM(D131:D138)</f>
        <v>534</v>
      </c>
      <c r="E130" s="393">
        <f>SUM(E131:E138)</f>
        <v>534</v>
      </c>
      <c r="F130" s="393">
        <f aca="true" t="shared" si="14" ref="F130:Y130">SUM(F131:F138)</f>
        <v>380</v>
      </c>
      <c r="G130" s="393">
        <f t="shared" si="14"/>
        <v>0</v>
      </c>
      <c r="H130" s="393">
        <f t="shared" si="14"/>
        <v>0</v>
      </c>
      <c r="I130" s="393">
        <f t="shared" si="14"/>
        <v>0</v>
      </c>
      <c r="J130" s="393">
        <f t="shared" si="14"/>
        <v>0</v>
      </c>
      <c r="K130" s="393">
        <f t="shared" si="14"/>
        <v>0</v>
      </c>
      <c r="L130" s="393">
        <f t="shared" si="14"/>
        <v>100</v>
      </c>
      <c r="M130" s="393">
        <f t="shared" si="14"/>
        <v>0</v>
      </c>
      <c r="N130" s="393">
        <f t="shared" si="14"/>
        <v>0</v>
      </c>
      <c r="O130" s="393">
        <f t="shared" si="14"/>
        <v>0</v>
      </c>
      <c r="P130" s="393">
        <f t="shared" si="14"/>
        <v>0</v>
      </c>
      <c r="Q130" s="393">
        <f t="shared" si="14"/>
        <v>0</v>
      </c>
      <c r="R130" s="393">
        <f t="shared" si="14"/>
        <v>0</v>
      </c>
      <c r="S130" s="393">
        <f t="shared" si="14"/>
        <v>0</v>
      </c>
      <c r="T130" s="393">
        <f t="shared" si="14"/>
        <v>0</v>
      </c>
      <c r="U130" s="393">
        <f t="shared" si="14"/>
        <v>50</v>
      </c>
      <c r="V130" s="393">
        <f t="shared" si="14"/>
        <v>0</v>
      </c>
      <c r="W130" s="393">
        <f t="shared" si="14"/>
        <v>0</v>
      </c>
      <c r="X130" s="393">
        <f t="shared" si="14"/>
        <v>0</v>
      </c>
      <c r="Y130" s="393">
        <f t="shared" si="14"/>
        <v>534</v>
      </c>
      <c r="Z130" s="569"/>
    </row>
    <row r="131" spans="1:26" s="225" customFormat="1" ht="32.25" customHeight="1">
      <c r="A131" s="253" t="s">
        <v>284</v>
      </c>
      <c r="B131" s="32" t="s">
        <v>254</v>
      </c>
      <c r="C131" s="272" t="s">
        <v>161</v>
      </c>
      <c r="D131" s="437">
        <v>150</v>
      </c>
      <c r="E131" s="437">
        <v>150</v>
      </c>
      <c r="F131" s="438">
        <v>150</v>
      </c>
      <c r="G131" s="454"/>
      <c r="H131" s="468"/>
      <c r="I131" s="564"/>
      <c r="J131" s="441"/>
      <c r="K131" s="442"/>
      <c r="L131" s="443"/>
      <c r="M131" s="444"/>
      <c r="N131" s="445"/>
      <c r="O131" s="446"/>
      <c r="P131" s="468"/>
      <c r="Q131" s="468"/>
      <c r="R131" s="468"/>
      <c r="S131" s="468"/>
      <c r="T131" s="468"/>
      <c r="U131" s="447"/>
      <c r="V131" s="448"/>
      <c r="W131" s="468"/>
      <c r="X131" s="425"/>
      <c r="Y131" s="397">
        <f t="shared" si="10"/>
        <v>150</v>
      </c>
      <c r="Z131" s="468"/>
    </row>
    <row r="132" spans="1:26" s="225" customFormat="1" ht="48.75" customHeight="1">
      <c r="A132" s="253" t="s">
        <v>284</v>
      </c>
      <c r="B132" s="32" t="s">
        <v>190</v>
      </c>
      <c r="C132" s="272" t="s">
        <v>161</v>
      </c>
      <c r="D132" s="437">
        <v>50</v>
      </c>
      <c r="E132" s="437">
        <v>50</v>
      </c>
      <c r="F132" s="438">
        <v>50</v>
      </c>
      <c r="G132" s="454"/>
      <c r="H132" s="468"/>
      <c r="I132" s="564"/>
      <c r="J132" s="441"/>
      <c r="K132" s="442"/>
      <c r="L132" s="443"/>
      <c r="M132" s="444"/>
      <c r="N132" s="445"/>
      <c r="O132" s="446"/>
      <c r="P132" s="468"/>
      <c r="Q132" s="468"/>
      <c r="R132" s="468"/>
      <c r="S132" s="468"/>
      <c r="T132" s="468"/>
      <c r="U132" s="447"/>
      <c r="V132" s="448"/>
      <c r="W132" s="468"/>
      <c r="X132" s="425"/>
      <c r="Y132" s="397">
        <f t="shared" si="10"/>
        <v>50</v>
      </c>
      <c r="Z132" s="468"/>
    </row>
    <row r="133" spans="1:26" s="225" customFormat="1" ht="38.25" customHeight="1">
      <c r="A133" s="253" t="s">
        <v>284</v>
      </c>
      <c r="B133" s="32" t="s">
        <v>53</v>
      </c>
      <c r="C133" s="272" t="s">
        <v>161</v>
      </c>
      <c r="D133" s="437">
        <v>224</v>
      </c>
      <c r="E133" s="437">
        <v>224</v>
      </c>
      <c r="F133" s="438">
        <v>50</v>
      </c>
      <c r="G133" s="454"/>
      <c r="H133" s="468"/>
      <c r="I133" s="564"/>
      <c r="J133" s="441"/>
      <c r="K133" s="442"/>
      <c r="L133" s="406">
        <v>100</v>
      </c>
      <c r="M133" s="444"/>
      <c r="N133" s="445"/>
      <c r="O133" s="446"/>
      <c r="P133" s="468"/>
      <c r="Q133" s="468"/>
      <c r="R133" s="468"/>
      <c r="S133" s="468"/>
      <c r="T133" s="468"/>
      <c r="U133" s="449">
        <v>70</v>
      </c>
      <c r="V133" s="448"/>
      <c r="W133" s="468"/>
      <c r="X133" s="425"/>
      <c r="Y133" s="397">
        <v>224</v>
      </c>
      <c r="Z133" s="468"/>
    </row>
    <row r="134" spans="1:26" ht="49.5" customHeight="1">
      <c r="A134" s="253" t="s">
        <v>284</v>
      </c>
      <c r="B134" s="233" t="s">
        <v>315</v>
      </c>
      <c r="C134" s="272" t="s">
        <v>161</v>
      </c>
      <c r="D134" s="437">
        <v>100</v>
      </c>
      <c r="E134" s="437">
        <v>100</v>
      </c>
      <c r="F134" s="438">
        <v>100</v>
      </c>
      <c r="G134" s="570"/>
      <c r="H134" s="257"/>
      <c r="I134" s="257"/>
      <c r="J134" s="430"/>
      <c r="K134" s="431"/>
      <c r="L134" s="432"/>
      <c r="M134" s="433"/>
      <c r="N134" s="434"/>
      <c r="O134" s="347"/>
      <c r="P134" s="257"/>
      <c r="Q134" s="257"/>
      <c r="R134" s="257"/>
      <c r="S134" s="257"/>
      <c r="T134" s="257"/>
      <c r="U134" s="435"/>
      <c r="V134" s="436"/>
      <c r="W134" s="395"/>
      <c r="X134" s="425"/>
      <c r="Y134" s="397">
        <f t="shared" si="10"/>
        <v>100</v>
      </c>
      <c r="Z134" s="257"/>
    </row>
    <row r="135" spans="1:26" ht="38.25" customHeight="1">
      <c r="A135" s="277"/>
      <c r="B135" s="768" t="s">
        <v>396</v>
      </c>
      <c r="C135" s="12"/>
      <c r="D135" s="567"/>
      <c r="E135" s="567"/>
      <c r="F135" s="568"/>
      <c r="G135" s="570"/>
      <c r="H135" s="257"/>
      <c r="I135" s="257"/>
      <c r="J135" s="430"/>
      <c r="K135" s="431"/>
      <c r="L135" s="432"/>
      <c r="M135" s="433"/>
      <c r="N135" s="434"/>
      <c r="O135" s="347"/>
      <c r="P135" s="257"/>
      <c r="Q135" s="257"/>
      <c r="R135" s="257"/>
      <c r="S135" s="257"/>
      <c r="T135" s="257"/>
      <c r="U135" s="435"/>
      <c r="V135" s="436"/>
      <c r="W135" s="395"/>
      <c r="X135" s="425"/>
      <c r="Y135" s="397">
        <f t="shared" si="10"/>
        <v>0</v>
      </c>
      <c r="Z135" s="257"/>
    </row>
    <row r="136" spans="1:26" s="226" customFormat="1" ht="32.25" customHeight="1">
      <c r="A136" s="252" t="s">
        <v>284</v>
      </c>
      <c r="B136" s="233" t="s">
        <v>399</v>
      </c>
      <c r="C136" s="272" t="s">
        <v>161</v>
      </c>
      <c r="D136" s="400">
        <v>10</v>
      </c>
      <c r="E136" s="400">
        <v>10</v>
      </c>
      <c r="F136" s="405">
        <v>10</v>
      </c>
      <c r="G136" s="571"/>
      <c r="H136" s="572"/>
      <c r="I136" s="572"/>
      <c r="J136" s="573"/>
      <c r="K136" s="574"/>
      <c r="L136" s="575"/>
      <c r="M136" s="576"/>
      <c r="N136" s="577"/>
      <c r="O136" s="578"/>
      <c r="P136" s="572"/>
      <c r="Q136" s="572"/>
      <c r="R136" s="572"/>
      <c r="S136" s="572"/>
      <c r="T136" s="572"/>
      <c r="U136" s="579"/>
      <c r="V136" s="580"/>
      <c r="W136" s="572"/>
      <c r="X136" s="425"/>
      <c r="Y136" s="397">
        <f t="shared" si="10"/>
        <v>10</v>
      </c>
      <c r="Z136" s="572"/>
    </row>
    <row r="137" spans="1:26" s="226" customFormat="1" ht="2.25" customHeight="1" hidden="1">
      <c r="A137" s="252" t="s">
        <v>284</v>
      </c>
      <c r="B137" s="233" t="s">
        <v>255</v>
      </c>
      <c r="C137" s="266" t="s">
        <v>161</v>
      </c>
      <c r="D137" s="400"/>
      <c r="E137" s="400"/>
      <c r="F137" s="405">
        <v>10</v>
      </c>
      <c r="G137" s="571"/>
      <c r="H137" s="572"/>
      <c r="I137" s="572"/>
      <c r="J137" s="573"/>
      <c r="K137" s="574"/>
      <c r="L137" s="575"/>
      <c r="M137" s="576"/>
      <c r="N137" s="577"/>
      <c r="O137" s="578"/>
      <c r="P137" s="572"/>
      <c r="Q137" s="572"/>
      <c r="R137" s="572"/>
      <c r="S137" s="572"/>
      <c r="T137" s="572"/>
      <c r="U137" s="414">
        <v>-10</v>
      </c>
      <c r="V137" s="580"/>
      <c r="W137" s="572"/>
      <c r="X137" s="425"/>
      <c r="Y137" s="397">
        <f t="shared" si="10"/>
        <v>0</v>
      </c>
      <c r="Z137" s="572"/>
    </row>
    <row r="138" spans="1:26" s="226" customFormat="1" ht="48.75" customHeight="1" hidden="1">
      <c r="A138" s="252" t="s">
        <v>284</v>
      </c>
      <c r="B138" s="233" t="s">
        <v>377</v>
      </c>
      <c r="C138" s="266" t="s">
        <v>161</v>
      </c>
      <c r="D138" s="400"/>
      <c r="E138" s="400"/>
      <c r="F138" s="405">
        <v>10</v>
      </c>
      <c r="G138" s="571"/>
      <c r="H138" s="572"/>
      <c r="I138" s="572"/>
      <c r="J138" s="573"/>
      <c r="K138" s="574"/>
      <c r="L138" s="575"/>
      <c r="M138" s="576"/>
      <c r="N138" s="577"/>
      <c r="O138" s="578"/>
      <c r="P138" s="572"/>
      <c r="Q138" s="572"/>
      <c r="R138" s="572"/>
      <c r="S138" s="572"/>
      <c r="T138" s="572"/>
      <c r="U138" s="414">
        <v>-10</v>
      </c>
      <c r="V138" s="580"/>
      <c r="W138" s="572"/>
      <c r="X138" s="425"/>
      <c r="Y138" s="397">
        <f t="shared" si="10"/>
        <v>0</v>
      </c>
      <c r="Z138" s="572"/>
    </row>
    <row r="139" spans="1:26" s="89" customFormat="1" ht="28.5" customHeight="1">
      <c r="A139" s="252"/>
      <c r="B139" s="231" t="s">
        <v>514</v>
      </c>
      <c r="C139" s="171"/>
      <c r="D139" s="496">
        <f>SUM(D140:D141)</f>
        <v>411.8</v>
      </c>
      <c r="E139" s="496">
        <f>SUM(E140:E141)</f>
        <v>411.8</v>
      </c>
      <c r="F139" s="497">
        <f>SUM(F140:F141)</f>
        <v>411.8</v>
      </c>
      <c r="G139" s="495">
        <f>SUM(G140:G141)</f>
        <v>0</v>
      </c>
      <c r="H139" s="496">
        <f aca="true" t="shared" si="15" ref="H139:T139">SUM(H140:H141)</f>
        <v>0</v>
      </c>
      <c r="I139" s="496">
        <f t="shared" si="15"/>
        <v>0</v>
      </c>
      <c r="J139" s="498">
        <f t="shared" si="15"/>
        <v>0</v>
      </c>
      <c r="K139" s="499">
        <f t="shared" si="15"/>
        <v>0</v>
      </c>
      <c r="L139" s="500">
        <f t="shared" si="15"/>
        <v>0</v>
      </c>
      <c r="M139" s="501">
        <f t="shared" si="15"/>
        <v>0</v>
      </c>
      <c r="N139" s="502">
        <f t="shared" si="15"/>
        <v>0</v>
      </c>
      <c r="O139" s="495">
        <f t="shared" si="15"/>
        <v>0</v>
      </c>
      <c r="P139" s="496">
        <f t="shared" si="15"/>
        <v>0</v>
      </c>
      <c r="Q139" s="496">
        <f t="shared" si="15"/>
        <v>0</v>
      </c>
      <c r="R139" s="496">
        <f t="shared" si="15"/>
        <v>0</v>
      </c>
      <c r="S139" s="496">
        <f t="shared" si="15"/>
        <v>0</v>
      </c>
      <c r="T139" s="496">
        <f t="shared" si="15"/>
        <v>0</v>
      </c>
      <c r="U139" s="581"/>
      <c r="V139" s="503"/>
      <c r="W139" s="475"/>
      <c r="X139" s="425"/>
      <c r="Y139" s="611">
        <f t="shared" si="10"/>
        <v>411.8</v>
      </c>
      <c r="Z139" s="582"/>
    </row>
    <row r="140" spans="1:26" s="89" customFormat="1" ht="45.75" customHeight="1">
      <c r="A140" s="252"/>
      <c r="B140" s="240" t="s">
        <v>400</v>
      </c>
      <c r="C140" s="266" t="s">
        <v>161</v>
      </c>
      <c r="D140" s="437">
        <v>12.8</v>
      </c>
      <c r="E140" s="437">
        <v>12.8</v>
      </c>
      <c r="F140" s="438">
        <v>12.8</v>
      </c>
      <c r="G140" s="454"/>
      <c r="H140" s="475"/>
      <c r="I140" s="475"/>
      <c r="J140" s="430"/>
      <c r="K140" s="431"/>
      <c r="L140" s="432"/>
      <c r="M140" s="433"/>
      <c r="N140" s="434"/>
      <c r="O140" s="347"/>
      <c r="P140" s="475"/>
      <c r="Q140" s="475"/>
      <c r="R140" s="475"/>
      <c r="S140" s="475"/>
      <c r="T140" s="475"/>
      <c r="U140" s="435"/>
      <c r="V140" s="436"/>
      <c r="W140" s="475"/>
      <c r="X140" s="425"/>
      <c r="Y140" s="397">
        <f t="shared" si="10"/>
        <v>12.8</v>
      </c>
      <c r="Z140" s="475"/>
    </row>
    <row r="141" spans="1:26" s="226" customFormat="1" ht="48" customHeight="1">
      <c r="A141" s="252"/>
      <c r="B141" s="157" t="s">
        <v>401</v>
      </c>
      <c r="C141" s="266" t="s">
        <v>161</v>
      </c>
      <c r="D141" s="437">
        <v>399</v>
      </c>
      <c r="E141" s="437">
        <v>399</v>
      </c>
      <c r="F141" s="438">
        <v>399</v>
      </c>
      <c r="G141" s="571"/>
      <c r="H141" s="572"/>
      <c r="I141" s="572"/>
      <c r="J141" s="573"/>
      <c r="K141" s="574"/>
      <c r="L141" s="575"/>
      <c r="M141" s="576"/>
      <c r="N141" s="577"/>
      <c r="O141" s="578"/>
      <c r="P141" s="572"/>
      <c r="Q141" s="572"/>
      <c r="R141" s="572"/>
      <c r="S141" s="572"/>
      <c r="T141" s="572"/>
      <c r="U141" s="579"/>
      <c r="V141" s="580"/>
      <c r="W141" s="572"/>
      <c r="X141" s="425"/>
      <c r="Y141" s="397">
        <f t="shared" si="10"/>
        <v>399</v>
      </c>
      <c r="Z141" s="572"/>
    </row>
    <row r="142" spans="1:26" s="89" customFormat="1" ht="48.75" customHeight="1">
      <c r="A142" s="252"/>
      <c r="B142" s="231" t="s">
        <v>510</v>
      </c>
      <c r="C142" s="12"/>
      <c r="D142" s="393">
        <v>3975.9</v>
      </c>
      <c r="E142" s="393">
        <v>3975.9</v>
      </c>
      <c r="F142" s="394">
        <f>F143</f>
        <v>500</v>
      </c>
      <c r="G142" s="797"/>
      <c r="H142" s="469"/>
      <c r="I142" s="469"/>
      <c r="J142" s="469"/>
      <c r="K142" s="469"/>
      <c r="L142" s="393">
        <f>L143+L146</f>
        <v>2139</v>
      </c>
      <c r="M142" s="393">
        <f>M143+M146</f>
        <v>0</v>
      </c>
      <c r="N142" s="393">
        <f>N143+N146</f>
        <v>0</v>
      </c>
      <c r="O142" s="393">
        <f>O143+O146</f>
        <v>0</v>
      </c>
      <c r="P142" s="393">
        <f aca="true" t="shared" si="16" ref="P142:V142">P143+P146</f>
        <v>0</v>
      </c>
      <c r="Q142" s="393">
        <f t="shared" si="16"/>
        <v>0</v>
      </c>
      <c r="R142" s="393">
        <f t="shared" si="16"/>
        <v>0</v>
      </c>
      <c r="S142" s="393">
        <f t="shared" si="16"/>
        <v>0</v>
      </c>
      <c r="T142" s="393">
        <f t="shared" si="16"/>
        <v>0</v>
      </c>
      <c r="U142" s="393">
        <f t="shared" si="16"/>
        <v>0</v>
      </c>
      <c r="V142" s="394">
        <f t="shared" si="16"/>
        <v>0</v>
      </c>
      <c r="W142" s="469"/>
      <c r="X142" s="793"/>
      <c r="Y142" s="393">
        <f>Y143+Y144+Y145+Y147+Y149+Y153</f>
        <v>3975.9</v>
      </c>
      <c r="Z142" s="611"/>
    </row>
    <row r="143" spans="1:26" s="89" customFormat="1" ht="52.5" customHeight="1">
      <c r="A143" s="246" t="s">
        <v>171</v>
      </c>
      <c r="B143" s="32" t="s">
        <v>114</v>
      </c>
      <c r="C143" s="272" t="s">
        <v>161</v>
      </c>
      <c r="D143" s="450">
        <v>130</v>
      </c>
      <c r="E143" s="450">
        <v>130</v>
      </c>
      <c r="F143" s="451">
        <v>500</v>
      </c>
      <c r="G143" s="454"/>
      <c r="H143" s="475"/>
      <c r="I143" s="475"/>
      <c r="J143" s="430"/>
      <c r="K143" s="431"/>
      <c r="L143" s="566">
        <v>-370</v>
      </c>
      <c r="M143" s="433"/>
      <c r="N143" s="434"/>
      <c r="O143" s="347"/>
      <c r="P143" s="475"/>
      <c r="Q143" s="475"/>
      <c r="R143" s="475"/>
      <c r="S143" s="475"/>
      <c r="T143" s="475"/>
      <c r="U143" s="435"/>
      <c r="V143" s="456"/>
      <c r="W143" s="475"/>
      <c r="X143" s="425"/>
      <c r="Y143" s="397">
        <f aca="true" t="shared" si="17" ref="Y143:Y206">F143+G143+H143+I143+J143+K143+L143+M143+N143+O143+U143+V143+W143+X143</f>
        <v>130</v>
      </c>
      <c r="Z143" s="475"/>
    </row>
    <row r="144" spans="1:26" s="89" customFormat="1" ht="18" customHeight="1">
      <c r="A144" s="867"/>
      <c r="B144" s="849" t="s">
        <v>114</v>
      </c>
      <c r="C144" s="272" t="s">
        <v>160</v>
      </c>
      <c r="D144" s="450">
        <v>2179</v>
      </c>
      <c r="E144" s="450">
        <v>2179</v>
      </c>
      <c r="F144" s="451"/>
      <c r="G144" s="454"/>
      <c r="H144" s="475"/>
      <c r="I144" s="475"/>
      <c r="J144" s="430"/>
      <c r="K144" s="431"/>
      <c r="L144" s="426">
        <v>2179</v>
      </c>
      <c r="M144" s="433"/>
      <c r="N144" s="434"/>
      <c r="O144" s="347"/>
      <c r="P144" s="475"/>
      <c r="Q144" s="475"/>
      <c r="R144" s="475"/>
      <c r="S144" s="475"/>
      <c r="T144" s="475"/>
      <c r="U144" s="435"/>
      <c r="V144" s="456"/>
      <c r="W144" s="475"/>
      <c r="X144" s="425"/>
      <c r="Y144" s="397">
        <f t="shared" si="17"/>
        <v>2179</v>
      </c>
      <c r="Z144" s="475"/>
    </row>
    <row r="145" spans="1:26" s="89" customFormat="1" ht="15.75" customHeight="1">
      <c r="A145" s="868"/>
      <c r="B145" s="847"/>
      <c r="C145" s="272" t="s">
        <v>161</v>
      </c>
      <c r="D145" s="450">
        <v>330</v>
      </c>
      <c r="E145" s="450">
        <v>330</v>
      </c>
      <c r="F145" s="451"/>
      <c r="G145" s="454"/>
      <c r="H145" s="475"/>
      <c r="I145" s="475"/>
      <c r="J145" s="430"/>
      <c r="K145" s="431"/>
      <c r="L145" s="566">
        <v>330</v>
      </c>
      <c r="M145" s="433"/>
      <c r="N145" s="434"/>
      <c r="O145" s="347"/>
      <c r="P145" s="475"/>
      <c r="Q145" s="475"/>
      <c r="R145" s="475"/>
      <c r="S145" s="475"/>
      <c r="T145" s="475"/>
      <c r="U145" s="435"/>
      <c r="V145" s="456"/>
      <c r="W145" s="475"/>
      <c r="X145" s="425"/>
      <c r="Y145" s="397">
        <f t="shared" si="17"/>
        <v>330</v>
      </c>
      <c r="Z145" s="475"/>
    </row>
    <row r="146" spans="1:26" s="89" customFormat="1" ht="15.75" customHeight="1">
      <c r="A146" s="869"/>
      <c r="B146" s="848"/>
      <c r="C146" s="272" t="s">
        <v>526</v>
      </c>
      <c r="D146" s="450">
        <v>2509</v>
      </c>
      <c r="E146" s="450">
        <v>2509</v>
      </c>
      <c r="F146" s="451"/>
      <c r="G146" s="454"/>
      <c r="H146" s="475"/>
      <c r="I146" s="475"/>
      <c r="J146" s="430"/>
      <c r="K146" s="431"/>
      <c r="L146" s="566">
        <f>SUM(L144:L145)</f>
        <v>2509</v>
      </c>
      <c r="M146" s="433"/>
      <c r="N146" s="434"/>
      <c r="O146" s="347"/>
      <c r="P146" s="475"/>
      <c r="Q146" s="475"/>
      <c r="R146" s="475"/>
      <c r="S146" s="475"/>
      <c r="T146" s="475"/>
      <c r="U146" s="435"/>
      <c r="V146" s="456"/>
      <c r="W146" s="475"/>
      <c r="X146" s="425"/>
      <c r="Y146" s="397">
        <f t="shared" si="17"/>
        <v>2509</v>
      </c>
      <c r="Z146" s="475"/>
    </row>
    <row r="147" spans="1:26" s="89" customFormat="1" ht="36.75" customHeight="1">
      <c r="A147" s="246"/>
      <c r="B147" s="290" t="s">
        <v>645</v>
      </c>
      <c r="C147" s="272" t="s">
        <v>161</v>
      </c>
      <c r="D147" s="611">
        <v>50</v>
      </c>
      <c r="E147" s="611">
        <v>50</v>
      </c>
      <c r="F147" s="583">
        <v>50</v>
      </c>
      <c r="G147" s="454"/>
      <c r="H147" s="475"/>
      <c r="I147" s="475"/>
      <c r="J147" s="430"/>
      <c r="K147" s="431"/>
      <c r="L147" s="432"/>
      <c r="M147" s="433"/>
      <c r="N147" s="434"/>
      <c r="O147" s="347"/>
      <c r="P147" s="475"/>
      <c r="Q147" s="475"/>
      <c r="R147" s="475"/>
      <c r="S147" s="475"/>
      <c r="T147" s="475"/>
      <c r="U147" s="435"/>
      <c r="V147" s="584">
        <v>159</v>
      </c>
      <c r="W147" s="475"/>
      <c r="X147" s="425"/>
      <c r="Y147" s="611">
        <v>50</v>
      </c>
      <c r="Z147" s="475"/>
    </row>
    <row r="148" spans="1:26" s="89" customFormat="1" ht="67.5" customHeight="1">
      <c r="A148" s="246"/>
      <c r="B148" s="233" t="s">
        <v>316</v>
      </c>
      <c r="C148" s="272" t="s">
        <v>161</v>
      </c>
      <c r="D148" s="450">
        <v>50</v>
      </c>
      <c r="E148" s="450">
        <v>50</v>
      </c>
      <c r="F148" s="451">
        <v>50</v>
      </c>
      <c r="G148" s="454"/>
      <c r="H148" s="475"/>
      <c r="I148" s="475"/>
      <c r="J148" s="430"/>
      <c r="K148" s="431"/>
      <c r="L148" s="432"/>
      <c r="M148" s="433"/>
      <c r="N148" s="434"/>
      <c r="O148" s="347"/>
      <c r="P148" s="475"/>
      <c r="Q148" s="475"/>
      <c r="R148" s="475"/>
      <c r="S148" s="475"/>
      <c r="T148" s="475"/>
      <c r="U148" s="435"/>
      <c r="V148" s="456"/>
      <c r="W148" s="475"/>
      <c r="X148" s="425"/>
      <c r="Y148" s="397">
        <f t="shared" si="17"/>
        <v>50</v>
      </c>
      <c r="Z148" s="475"/>
    </row>
    <row r="149" spans="1:26" s="54" customFormat="1" ht="27.75" customHeight="1">
      <c r="A149" s="247"/>
      <c r="B149" s="231" t="s">
        <v>511</v>
      </c>
      <c r="C149" s="380"/>
      <c r="D149" s="393">
        <v>1076.9</v>
      </c>
      <c r="E149" s="393">
        <v>1076.9</v>
      </c>
      <c r="F149" s="394">
        <f>F152</f>
        <v>917.9</v>
      </c>
      <c r="G149" s="489">
        <f>G152</f>
        <v>0</v>
      </c>
      <c r="H149" s="393">
        <f aca="true" t="shared" si="18" ref="H149:T149">H152</f>
        <v>0</v>
      </c>
      <c r="I149" s="393">
        <f t="shared" si="18"/>
        <v>0</v>
      </c>
      <c r="J149" s="558">
        <f t="shared" si="18"/>
        <v>0</v>
      </c>
      <c r="K149" s="559">
        <f t="shared" si="18"/>
        <v>0</v>
      </c>
      <c r="L149" s="560">
        <f t="shared" si="18"/>
        <v>0</v>
      </c>
      <c r="M149" s="561">
        <f t="shared" si="18"/>
        <v>0</v>
      </c>
      <c r="N149" s="562">
        <f t="shared" si="18"/>
        <v>0</v>
      </c>
      <c r="O149" s="489">
        <f t="shared" si="18"/>
        <v>0</v>
      </c>
      <c r="P149" s="393">
        <f t="shared" si="18"/>
        <v>0</v>
      </c>
      <c r="Q149" s="393">
        <f t="shared" si="18"/>
        <v>0</v>
      </c>
      <c r="R149" s="393">
        <f t="shared" si="18"/>
        <v>0</v>
      </c>
      <c r="S149" s="393">
        <f t="shared" si="18"/>
        <v>0</v>
      </c>
      <c r="T149" s="393">
        <f t="shared" si="18"/>
        <v>0</v>
      </c>
      <c r="U149" s="579"/>
      <c r="V149" s="585"/>
      <c r="W149" s="457"/>
      <c r="X149" s="425"/>
      <c r="Y149" s="611">
        <v>1076.9</v>
      </c>
      <c r="Z149" s="586"/>
    </row>
    <row r="150" spans="1:26" s="54" customFormat="1" ht="24.75" customHeight="1">
      <c r="A150" s="342" t="s">
        <v>284</v>
      </c>
      <c r="B150" s="843" t="s">
        <v>527</v>
      </c>
      <c r="C150" s="272" t="s">
        <v>160</v>
      </c>
      <c r="D150" s="400">
        <v>600</v>
      </c>
      <c r="E150" s="400">
        <v>600</v>
      </c>
      <c r="F150" s="405">
        <v>600</v>
      </c>
      <c r="G150" s="452"/>
      <c r="H150" s="587"/>
      <c r="I150" s="457"/>
      <c r="J150" s="492"/>
      <c r="K150" s="493"/>
      <c r="L150" s="494"/>
      <c r="M150" s="461"/>
      <c r="N150" s="462"/>
      <c r="O150" s="463"/>
      <c r="P150" s="457"/>
      <c r="Q150" s="457"/>
      <c r="R150" s="457"/>
      <c r="S150" s="457"/>
      <c r="T150" s="457"/>
      <c r="U150" s="464"/>
      <c r="V150" s="465"/>
      <c r="W150" s="457"/>
      <c r="X150" s="425"/>
      <c r="Y150" s="397">
        <f t="shared" si="17"/>
        <v>600</v>
      </c>
      <c r="Z150" s="457"/>
    </row>
    <row r="151" spans="1:26" s="54" customFormat="1" ht="21.75" customHeight="1">
      <c r="A151" s="343"/>
      <c r="B151" s="844"/>
      <c r="C151" s="272" t="s">
        <v>161</v>
      </c>
      <c r="D151" s="400">
        <v>476.9</v>
      </c>
      <c r="E151" s="400">
        <v>476.9</v>
      </c>
      <c r="F151" s="405">
        <v>317.9</v>
      </c>
      <c r="G151" s="452"/>
      <c r="H151" s="587"/>
      <c r="I151" s="457"/>
      <c r="J151" s="492"/>
      <c r="K151" s="493"/>
      <c r="L151" s="494"/>
      <c r="M151" s="461"/>
      <c r="N151" s="462"/>
      <c r="O151" s="463"/>
      <c r="P151" s="457"/>
      <c r="Q151" s="457"/>
      <c r="R151" s="457"/>
      <c r="S151" s="457"/>
      <c r="T151" s="457"/>
      <c r="U151" s="464"/>
      <c r="V151" s="588">
        <v>159</v>
      </c>
      <c r="W151" s="457"/>
      <c r="X151" s="425"/>
      <c r="Y151" s="397">
        <f t="shared" si="17"/>
        <v>476.9</v>
      </c>
      <c r="Z151" s="457"/>
    </row>
    <row r="152" spans="1:26" s="220" customFormat="1" ht="23.25" customHeight="1">
      <c r="A152" s="344"/>
      <c r="B152" s="845"/>
      <c r="C152" s="272" t="s">
        <v>526</v>
      </c>
      <c r="D152" s="400">
        <f>SUM(D150:D151)</f>
        <v>1076.9</v>
      </c>
      <c r="E152" s="400">
        <f>SUM(E150:E151)</f>
        <v>1076.9</v>
      </c>
      <c r="F152" s="405">
        <f>SUM(F150:F151)</f>
        <v>917.9</v>
      </c>
      <c r="G152" s="413">
        <f>SUM(G150:G151)</f>
        <v>0</v>
      </c>
      <c r="H152" s="400">
        <f aca="true" t="shared" si="19" ref="H152:T152">SUM(H150:H151)</f>
        <v>0</v>
      </c>
      <c r="I152" s="400">
        <f t="shared" si="19"/>
        <v>0</v>
      </c>
      <c r="J152" s="410">
        <f t="shared" si="19"/>
        <v>0</v>
      </c>
      <c r="K152" s="477">
        <f t="shared" si="19"/>
        <v>0</v>
      </c>
      <c r="L152" s="406">
        <f t="shared" si="19"/>
        <v>0</v>
      </c>
      <c r="M152" s="411">
        <f t="shared" si="19"/>
        <v>0</v>
      </c>
      <c r="N152" s="412">
        <f t="shared" si="19"/>
        <v>0</v>
      </c>
      <c r="O152" s="413">
        <f t="shared" si="19"/>
        <v>0</v>
      </c>
      <c r="P152" s="400">
        <f t="shared" si="19"/>
        <v>0</v>
      </c>
      <c r="Q152" s="400">
        <f t="shared" si="19"/>
        <v>0</v>
      </c>
      <c r="R152" s="400">
        <f t="shared" si="19"/>
        <v>0</v>
      </c>
      <c r="S152" s="400">
        <f t="shared" si="19"/>
        <v>0</v>
      </c>
      <c r="T152" s="400">
        <f t="shared" si="19"/>
        <v>0</v>
      </c>
      <c r="U152" s="414"/>
      <c r="V152" s="415">
        <v>159</v>
      </c>
      <c r="W152" s="440"/>
      <c r="X152" s="425"/>
      <c r="Y152" s="397">
        <f t="shared" si="17"/>
        <v>1076.9</v>
      </c>
      <c r="Z152" s="440"/>
    </row>
    <row r="153" spans="1:26" s="359" customFormat="1" ht="23.25" customHeight="1">
      <c r="A153" s="344"/>
      <c r="B153" s="769" t="s">
        <v>228</v>
      </c>
      <c r="C153" s="272"/>
      <c r="D153" s="611">
        <v>210</v>
      </c>
      <c r="E153" s="611">
        <v>210</v>
      </c>
      <c r="F153" s="405"/>
      <c r="G153" s="400"/>
      <c r="H153" s="400"/>
      <c r="I153" s="400"/>
      <c r="J153" s="400"/>
      <c r="K153" s="400"/>
      <c r="L153" s="400"/>
      <c r="M153" s="400"/>
      <c r="N153" s="611">
        <f>N154+N155</f>
        <v>40</v>
      </c>
      <c r="O153" s="611">
        <f>O154+O155</f>
        <v>0</v>
      </c>
      <c r="P153" s="611">
        <f aca="true" t="shared" si="20" ref="P153:U153">P154+P155</f>
        <v>0</v>
      </c>
      <c r="Q153" s="611">
        <f t="shared" si="20"/>
        <v>0</v>
      </c>
      <c r="R153" s="611">
        <f t="shared" si="20"/>
        <v>0</v>
      </c>
      <c r="S153" s="611">
        <f t="shared" si="20"/>
        <v>0</v>
      </c>
      <c r="T153" s="611">
        <f t="shared" si="20"/>
        <v>0</v>
      </c>
      <c r="U153" s="611">
        <f t="shared" si="20"/>
        <v>0</v>
      </c>
      <c r="V153" s="583">
        <f>V154+V155+V156</f>
        <v>170</v>
      </c>
      <c r="W153" s="468"/>
      <c r="X153" s="425"/>
      <c r="Y153" s="611">
        <f t="shared" si="17"/>
        <v>210</v>
      </c>
      <c r="Z153" s="569"/>
    </row>
    <row r="154" spans="1:26" s="359" customFormat="1" ht="0.75" customHeight="1">
      <c r="A154" s="344"/>
      <c r="B154" s="374"/>
      <c r="C154" s="272"/>
      <c r="D154" s="400"/>
      <c r="E154" s="400"/>
      <c r="F154" s="405"/>
      <c r="G154" s="400"/>
      <c r="H154" s="400"/>
      <c r="I154" s="400"/>
      <c r="J154" s="400"/>
      <c r="K154" s="400"/>
      <c r="L154" s="400"/>
      <c r="M154" s="400"/>
      <c r="N154" s="400"/>
      <c r="O154" s="400"/>
      <c r="P154" s="400"/>
      <c r="Q154" s="400"/>
      <c r="R154" s="400"/>
      <c r="S154" s="400"/>
      <c r="T154" s="400"/>
      <c r="U154" s="400"/>
      <c r="V154" s="405"/>
      <c r="W154" s="468"/>
      <c r="X154" s="425"/>
      <c r="Y154" s="397">
        <f t="shared" si="17"/>
        <v>0</v>
      </c>
      <c r="Z154" s="468"/>
    </row>
    <row r="155" spans="1:26" s="359" customFormat="1" ht="35.25" customHeight="1">
      <c r="A155" s="344"/>
      <c r="B155" s="374" t="s">
        <v>402</v>
      </c>
      <c r="C155" s="272" t="s">
        <v>161</v>
      </c>
      <c r="D155" s="400">
        <v>40</v>
      </c>
      <c r="E155" s="400">
        <v>40</v>
      </c>
      <c r="F155" s="405"/>
      <c r="G155" s="400"/>
      <c r="H155" s="400"/>
      <c r="I155" s="400"/>
      <c r="J155" s="400"/>
      <c r="K155" s="400"/>
      <c r="L155" s="400"/>
      <c r="M155" s="400"/>
      <c r="N155" s="400">
        <v>40</v>
      </c>
      <c r="O155" s="400"/>
      <c r="P155" s="400"/>
      <c r="Q155" s="400"/>
      <c r="R155" s="400"/>
      <c r="S155" s="400"/>
      <c r="T155" s="400"/>
      <c r="U155" s="400"/>
      <c r="V155" s="405"/>
      <c r="W155" s="468"/>
      <c r="X155" s="425"/>
      <c r="Y155" s="397">
        <f t="shared" si="17"/>
        <v>40</v>
      </c>
      <c r="Z155" s="468"/>
    </row>
    <row r="156" spans="1:26" s="359" customFormat="1" ht="51.75" customHeight="1">
      <c r="A156" s="344"/>
      <c r="B156" s="374" t="s">
        <v>454</v>
      </c>
      <c r="C156" s="272" t="s">
        <v>161</v>
      </c>
      <c r="D156" s="400">
        <v>170</v>
      </c>
      <c r="E156" s="400">
        <v>170</v>
      </c>
      <c r="F156" s="405"/>
      <c r="G156" s="400"/>
      <c r="H156" s="400"/>
      <c r="I156" s="400"/>
      <c r="J156" s="400"/>
      <c r="K156" s="400"/>
      <c r="L156" s="400"/>
      <c r="M156" s="400"/>
      <c r="N156" s="400"/>
      <c r="O156" s="400"/>
      <c r="P156" s="400"/>
      <c r="Q156" s="400"/>
      <c r="R156" s="400"/>
      <c r="S156" s="400"/>
      <c r="T156" s="400"/>
      <c r="U156" s="400"/>
      <c r="V156" s="405">
        <v>170</v>
      </c>
      <c r="W156" s="468"/>
      <c r="X156" s="425"/>
      <c r="Y156" s="397">
        <f t="shared" si="17"/>
        <v>170</v>
      </c>
      <c r="Z156" s="468"/>
    </row>
    <row r="157" spans="1:26" s="220" customFormat="1" ht="21.75" customHeight="1">
      <c r="A157" s="252"/>
      <c r="B157" s="231" t="s">
        <v>504</v>
      </c>
      <c r="C157" s="380"/>
      <c r="D157" s="393">
        <v>480.3</v>
      </c>
      <c r="E157" s="393">
        <v>480.3</v>
      </c>
      <c r="F157" s="394">
        <f>F158+F160+F164</f>
        <v>480.3</v>
      </c>
      <c r="G157" s="393">
        <f>G158+G160+G164</f>
        <v>0</v>
      </c>
      <c r="H157" s="393">
        <f aca="true" t="shared" si="21" ref="H157:T157">H158+H160+H164</f>
        <v>0</v>
      </c>
      <c r="I157" s="393">
        <f t="shared" si="21"/>
        <v>0</v>
      </c>
      <c r="J157" s="393">
        <f t="shared" si="21"/>
        <v>0</v>
      </c>
      <c r="K157" s="393">
        <f t="shared" si="21"/>
        <v>0</v>
      </c>
      <c r="L157" s="393">
        <f t="shared" si="21"/>
        <v>0</v>
      </c>
      <c r="M157" s="393">
        <f t="shared" si="21"/>
        <v>0</v>
      </c>
      <c r="N157" s="393">
        <f t="shared" si="21"/>
        <v>0</v>
      </c>
      <c r="O157" s="393">
        <f t="shared" si="21"/>
        <v>0</v>
      </c>
      <c r="P157" s="393">
        <f t="shared" si="21"/>
        <v>0</v>
      </c>
      <c r="Q157" s="393">
        <f t="shared" si="21"/>
        <v>0</v>
      </c>
      <c r="R157" s="393">
        <f t="shared" si="21"/>
        <v>0</v>
      </c>
      <c r="S157" s="393">
        <f t="shared" si="21"/>
        <v>0</v>
      </c>
      <c r="T157" s="393">
        <f t="shared" si="21"/>
        <v>0</v>
      </c>
      <c r="U157" s="393"/>
      <c r="V157" s="394"/>
      <c r="W157" s="468"/>
      <c r="X157" s="425"/>
      <c r="Y157" s="611">
        <f t="shared" si="17"/>
        <v>480.3</v>
      </c>
      <c r="Z157" s="569"/>
    </row>
    <row r="158" spans="1:26" s="221" customFormat="1" ht="24" customHeight="1">
      <c r="A158" s="252"/>
      <c r="B158" s="231" t="s">
        <v>242</v>
      </c>
      <c r="C158" s="12"/>
      <c r="D158" s="393">
        <v>10.1</v>
      </c>
      <c r="E158" s="393">
        <v>10.1</v>
      </c>
      <c r="F158" s="394">
        <v>10.1</v>
      </c>
      <c r="G158" s="633"/>
      <c r="H158" s="469"/>
      <c r="I158" s="469"/>
      <c r="J158" s="469"/>
      <c r="K158" s="469"/>
      <c r="L158" s="469"/>
      <c r="M158" s="469"/>
      <c r="N158" s="469"/>
      <c r="O158" s="469"/>
      <c r="P158" s="469"/>
      <c r="Q158" s="469"/>
      <c r="R158" s="469"/>
      <c r="S158" s="469"/>
      <c r="T158" s="469"/>
      <c r="U158" s="469"/>
      <c r="V158" s="438"/>
      <c r="W158" s="469"/>
      <c r="X158" s="425"/>
      <c r="Y158" s="611">
        <f t="shared" si="17"/>
        <v>10.1</v>
      </c>
      <c r="Z158" s="469"/>
    </row>
    <row r="159" spans="1:26" s="221" customFormat="1" ht="30" customHeight="1">
      <c r="A159" s="252" t="s">
        <v>284</v>
      </c>
      <c r="B159" s="240" t="s">
        <v>403</v>
      </c>
      <c r="C159" s="272" t="s">
        <v>161</v>
      </c>
      <c r="D159" s="437">
        <v>10.1</v>
      </c>
      <c r="E159" s="437">
        <v>10.1</v>
      </c>
      <c r="F159" s="438">
        <v>10.1</v>
      </c>
      <c r="G159" s="633"/>
      <c r="H159" s="469"/>
      <c r="I159" s="469"/>
      <c r="J159" s="469"/>
      <c r="K159" s="469"/>
      <c r="L159" s="469"/>
      <c r="M159" s="469"/>
      <c r="N159" s="469"/>
      <c r="O159" s="469"/>
      <c r="P159" s="469"/>
      <c r="Q159" s="469"/>
      <c r="R159" s="469"/>
      <c r="S159" s="469"/>
      <c r="T159" s="469"/>
      <c r="U159" s="469"/>
      <c r="V159" s="438"/>
      <c r="W159" s="469"/>
      <c r="X159" s="425"/>
      <c r="Y159" s="397">
        <f t="shared" si="17"/>
        <v>10.1</v>
      </c>
      <c r="Z159" s="469"/>
    </row>
    <row r="160" spans="1:26" ht="29.25" customHeight="1">
      <c r="A160" s="252"/>
      <c r="B160" s="231" t="s">
        <v>512</v>
      </c>
      <c r="C160" s="12"/>
      <c r="D160" s="394">
        <v>310</v>
      </c>
      <c r="E160" s="394">
        <v>310</v>
      </c>
      <c r="F160" s="394">
        <f aca="true" t="shared" si="22" ref="F160:V160">SUM(F161:F162)</f>
        <v>340</v>
      </c>
      <c r="G160" s="394">
        <f t="shared" si="22"/>
        <v>0</v>
      </c>
      <c r="H160" s="394">
        <f t="shared" si="22"/>
        <v>0</v>
      </c>
      <c r="I160" s="394">
        <f t="shared" si="22"/>
        <v>0</v>
      </c>
      <c r="J160" s="394">
        <f t="shared" si="22"/>
        <v>0</v>
      </c>
      <c r="K160" s="394">
        <f t="shared" si="22"/>
        <v>0</v>
      </c>
      <c r="L160" s="394">
        <f>L161+L162+L163</f>
        <v>0</v>
      </c>
      <c r="M160" s="394">
        <f t="shared" si="22"/>
        <v>0</v>
      </c>
      <c r="N160" s="394">
        <f t="shared" si="22"/>
        <v>0</v>
      </c>
      <c r="O160" s="394">
        <f t="shared" si="22"/>
        <v>0</v>
      </c>
      <c r="P160" s="394">
        <f t="shared" si="22"/>
        <v>0</v>
      </c>
      <c r="Q160" s="394">
        <f t="shared" si="22"/>
        <v>0</v>
      </c>
      <c r="R160" s="394">
        <f t="shared" si="22"/>
        <v>0</v>
      </c>
      <c r="S160" s="394">
        <f t="shared" si="22"/>
        <v>0</v>
      </c>
      <c r="T160" s="394">
        <f t="shared" si="22"/>
        <v>0</v>
      </c>
      <c r="U160" s="394">
        <f t="shared" si="22"/>
        <v>0</v>
      </c>
      <c r="V160" s="394">
        <f t="shared" si="22"/>
        <v>-30</v>
      </c>
      <c r="W160" s="798"/>
      <c r="X160" s="793"/>
      <c r="Y160" s="393">
        <f t="shared" si="17"/>
        <v>310</v>
      </c>
      <c r="Z160" s="397"/>
    </row>
    <row r="161" spans="1:26" ht="45" customHeight="1">
      <c r="A161" s="246" t="s">
        <v>171</v>
      </c>
      <c r="B161" s="233" t="s">
        <v>331</v>
      </c>
      <c r="C161" s="272" t="s">
        <v>161</v>
      </c>
      <c r="D161" s="450">
        <v>250</v>
      </c>
      <c r="E161" s="450">
        <v>250</v>
      </c>
      <c r="F161" s="451">
        <v>250</v>
      </c>
      <c r="G161" s="634"/>
      <c r="H161" s="257"/>
      <c r="I161" s="257"/>
      <c r="J161" s="257"/>
      <c r="K161" s="257"/>
      <c r="L161" s="397"/>
      <c r="M161" s="257"/>
      <c r="N161" s="257"/>
      <c r="O161" s="257"/>
      <c r="P161" s="257"/>
      <c r="Q161" s="257"/>
      <c r="R161" s="257"/>
      <c r="S161" s="257"/>
      <c r="T161" s="257"/>
      <c r="U161" s="257"/>
      <c r="V161" s="595"/>
      <c r="W161" s="591"/>
      <c r="X161" s="425"/>
      <c r="Y161" s="397">
        <f t="shared" si="17"/>
        <v>250</v>
      </c>
      <c r="Z161" s="257"/>
    </row>
    <row r="162" spans="1:26" s="221" customFormat="1" ht="34.5" customHeight="1" hidden="1">
      <c r="A162" s="246" t="s">
        <v>171</v>
      </c>
      <c r="B162" s="32" t="s">
        <v>457</v>
      </c>
      <c r="C162" s="272" t="s">
        <v>161</v>
      </c>
      <c r="D162" s="450"/>
      <c r="E162" s="450"/>
      <c r="F162" s="451">
        <v>90</v>
      </c>
      <c r="G162" s="633"/>
      <c r="H162" s="469"/>
      <c r="I162" s="469"/>
      <c r="J162" s="469"/>
      <c r="K162" s="469"/>
      <c r="L162" s="437">
        <v>-60</v>
      </c>
      <c r="M162" s="469"/>
      <c r="N162" s="469"/>
      <c r="O162" s="469"/>
      <c r="P162" s="469"/>
      <c r="Q162" s="469"/>
      <c r="R162" s="469"/>
      <c r="S162" s="469"/>
      <c r="T162" s="469"/>
      <c r="U162" s="469"/>
      <c r="V162" s="438">
        <v>-30</v>
      </c>
      <c r="W162" s="469"/>
      <c r="X162" s="425"/>
      <c r="Y162" s="397">
        <f t="shared" si="17"/>
        <v>0</v>
      </c>
      <c r="Z162" s="469"/>
    </row>
    <row r="163" spans="1:26" s="355" customFormat="1" ht="31.5" customHeight="1">
      <c r="A163" s="246"/>
      <c r="B163" s="32" t="s">
        <v>217</v>
      </c>
      <c r="C163" s="272" t="s">
        <v>161</v>
      </c>
      <c r="D163" s="450">
        <v>60</v>
      </c>
      <c r="E163" s="450">
        <v>60</v>
      </c>
      <c r="F163" s="451"/>
      <c r="G163" s="633"/>
      <c r="H163" s="469"/>
      <c r="I163" s="469"/>
      <c r="J163" s="469"/>
      <c r="K163" s="469"/>
      <c r="L163" s="437">
        <v>60</v>
      </c>
      <c r="M163" s="469"/>
      <c r="N163" s="469"/>
      <c r="O163" s="469"/>
      <c r="P163" s="469"/>
      <c r="Q163" s="469"/>
      <c r="R163" s="469"/>
      <c r="S163" s="469"/>
      <c r="T163" s="469"/>
      <c r="U163" s="469"/>
      <c r="V163" s="438"/>
      <c r="W163" s="469"/>
      <c r="X163" s="425"/>
      <c r="Y163" s="397">
        <f t="shared" si="17"/>
        <v>60</v>
      </c>
      <c r="Z163" s="469"/>
    </row>
    <row r="164" spans="1:26" s="227" customFormat="1" ht="30.75" customHeight="1" thickBot="1">
      <c r="A164" s="247"/>
      <c r="B164" s="231" t="s">
        <v>505</v>
      </c>
      <c r="C164" s="12"/>
      <c r="D164" s="393">
        <v>160.2</v>
      </c>
      <c r="E164" s="393">
        <v>160.2</v>
      </c>
      <c r="F164" s="394">
        <f>SUM(F165:F166)</f>
        <v>130.2</v>
      </c>
      <c r="G164" s="393">
        <f>SUM(G165:G166)</f>
        <v>0</v>
      </c>
      <c r="H164" s="393">
        <f aca="true" t="shared" si="23" ref="H164:U164">SUM(H165:H166)</f>
        <v>0</v>
      </c>
      <c r="I164" s="393">
        <f t="shared" si="23"/>
        <v>0</v>
      </c>
      <c r="J164" s="393">
        <f t="shared" si="23"/>
        <v>0</v>
      </c>
      <c r="K164" s="393">
        <f t="shared" si="23"/>
        <v>0</v>
      </c>
      <c r="L164" s="393">
        <f t="shared" si="23"/>
        <v>0</v>
      </c>
      <c r="M164" s="393">
        <f t="shared" si="23"/>
        <v>0</v>
      </c>
      <c r="N164" s="393">
        <f t="shared" si="23"/>
        <v>0</v>
      </c>
      <c r="O164" s="393">
        <f t="shared" si="23"/>
        <v>0</v>
      </c>
      <c r="P164" s="393">
        <f t="shared" si="23"/>
        <v>0</v>
      </c>
      <c r="Q164" s="393">
        <f t="shared" si="23"/>
        <v>0</v>
      </c>
      <c r="R164" s="393">
        <f t="shared" si="23"/>
        <v>0</v>
      </c>
      <c r="S164" s="393">
        <f t="shared" si="23"/>
        <v>0</v>
      </c>
      <c r="T164" s="393">
        <f t="shared" si="23"/>
        <v>0</v>
      </c>
      <c r="U164" s="393">
        <f t="shared" si="23"/>
        <v>0</v>
      </c>
      <c r="V164" s="394">
        <f>V165+V166+V167</f>
        <v>30</v>
      </c>
      <c r="W164" s="257"/>
      <c r="X164" s="425"/>
      <c r="Y164" s="611">
        <f t="shared" si="17"/>
        <v>160.2</v>
      </c>
      <c r="Z164" s="397"/>
    </row>
    <row r="165" spans="1:26" s="228" customFormat="1" ht="30.75" thickBot="1">
      <c r="A165" s="247" t="s">
        <v>284</v>
      </c>
      <c r="B165" s="236" t="s">
        <v>322</v>
      </c>
      <c r="C165" s="272" t="s">
        <v>161</v>
      </c>
      <c r="D165" s="437">
        <v>15.2</v>
      </c>
      <c r="E165" s="437">
        <v>15.2</v>
      </c>
      <c r="F165" s="438">
        <v>15.2</v>
      </c>
      <c r="G165" s="257"/>
      <c r="H165" s="257"/>
      <c r="I165" s="257"/>
      <c r="J165" s="257"/>
      <c r="K165" s="257"/>
      <c r="L165" s="397"/>
      <c r="M165" s="257"/>
      <c r="N165" s="257"/>
      <c r="O165" s="257"/>
      <c r="P165" s="257"/>
      <c r="Q165" s="257"/>
      <c r="R165" s="257"/>
      <c r="S165" s="257"/>
      <c r="T165" s="257"/>
      <c r="U165" s="257"/>
      <c r="V165" s="595"/>
      <c r="W165" s="257"/>
      <c r="X165" s="425"/>
      <c r="Y165" s="397">
        <f t="shared" si="17"/>
        <v>15.2</v>
      </c>
      <c r="Z165" s="257"/>
    </row>
    <row r="166" spans="1:26" ht="30">
      <c r="A166" s="246" t="s">
        <v>171</v>
      </c>
      <c r="B166" s="775" t="s">
        <v>404</v>
      </c>
      <c r="C166" s="272" t="s">
        <v>161</v>
      </c>
      <c r="D166" s="450">
        <v>172</v>
      </c>
      <c r="E166" s="450">
        <v>172</v>
      </c>
      <c r="F166" s="451">
        <v>115</v>
      </c>
      <c r="G166" s="257"/>
      <c r="H166" s="257"/>
      <c r="I166" s="257"/>
      <c r="J166" s="257"/>
      <c r="K166" s="257"/>
      <c r="L166" s="397"/>
      <c r="M166" s="257"/>
      <c r="N166" s="257"/>
      <c r="O166" s="257"/>
      <c r="P166" s="257"/>
      <c r="Q166" s="257"/>
      <c r="R166" s="257"/>
      <c r="S166" s="257"/>
      <c r="T166" s="257"/>
      <c r="U166" s="257"/>
      <c r="V166" s="595"/>
      <c r="W166" s="591"/>
      <c r="X166" s="425"/>
      <c r="Y166" s="397">
        <v>172</v>
      </c>
      <c r="Z166" s="257"/>
    </row>
    <row r="167" spans="1:26" ht="37.5" customHeight="1">
      <c r="A167" s="246"/>
      <c r="B167" s="35" t="s">
        <v>177</v>
      </c>
      <c r="C167" s="272" t="s">
        <v>161</v>
      </c>
      <c r="D167" s="450">
        <v>40</v>
      </c>
      <c r="E167" s="450">
        <v>40</v>
      </c>
      <c r="F167" s="451"/>
      <c r="G167" s="257"/>
      <c r="H167" s="257"/>
      <c r="I167" s="257"/>
      <c r="J167" s="257"/>
      <c r="K167" s="257"/>
      <c r="L167" s="257"/>
      <c r="M167" s="257"/>
      <c r="N167" s="257"/>
      <c r="O167" s="257"/>
      <c r="P167" s="257"/>
      <c r="Q167" s="257"/>
      <c r="R167" s="257"/>
      <c r="S167" s="257"/>
      <c r="T167" s="257"/>
      <c r="U167" s="257"/>
      <c r="V167" s="595">
        <v>30</v>
      </c>
      <c r="W167" s="591"/>
      <c r="X167" s="425"/>
      <c r="Y167" s="397">
        <v>40</v>
      </c>
      <c r="Z167" s="257"/>
    </row>
    <row r="168" spans="1:26" s="44" customFormat="1" ht="28.5">
      <c r="A168" s="247"/>
      <c r="B168" s="768" t="s">
        <v>506</v>
      </c>
      <c r="C168" s="12"/>
      <c r="D168" s="393">
        <v>636.6</v>
      </c>
      <c r="E168" s="393">
        <v>636.6</v>
      </c>
      <c r="F168" s="394">
        <f>SUM(F169:F171)</f>
        <v>136.6</v>
      </c>
      <c r="G168" s="393">
        <f>SUM(G169:G171)</f>
        <v>0</v>
      </c>
      <c r="H168" s="393">
        <f aca="true" t="shared" si="24" ref="H168:V168">SUM(H169:H171)</f>
        <v>0</v>
      </c>
      <c r="I168" s="393">
        <f t="shared" si="24"/>
        <v>0</v>
      </c>
      <c r="J168" s="393">
        <f t="shared" si="24"/>
        <v>0</v>
      </c>
      <c r="K168" s="393">
        <f>SUM(K169:K172)</f>
        <v>200</v>
      </c>
      <c r="L168" s="393">
        <f>SUM(L169:L172)</f>
        <v>300</v>
      </c>
      <c r="M168" s="393">
        <f t="shared" si="24"/>
        <v>0</v>
      </c>
      <c r="N168" s="393">
        <f t="shared" si="24"/>
        <v>0</v>
      </c>
      <c r="O168" s="393">
        <f t="shared" si="24"/>
        <v>0</v>
      </c>
      <c r="P168" s="393">
        <f t="shared" si="24"/>
        <v>0</v>
      </c>
      <c r="Q168" s="393">
        <f t="shared" si="24"/>
        <v>0</v>
      </c>
      <c r="R168" s="393">
        <f t="shared" si="24"/>
        <v>0</v>
      </c>
      <c r="S168" s="393">
        <f t="shared" si="24"/>
        <v>0</v>
      </c>
      <c r="T168" s="393">
        <f t="shared" si="24"/>
        <v>0</v>
      </c>
      <c r="U168" s="393">
        <f t="shared" si="24"/>
        <v>0</v>
      </c>
      <c r="V168" s="394">
        <f t="shared" si="24"/>
        <v>0</v>
      </c>
      <c r="W168" s="257"/>
      <c r="X168" s="425"/>
      <c r="Y168" s="611">
        <f t="shared" si="17"/>
        <v>636.6</v>
      </c>
      <c r="Z168" s="397"/>
    </row>
    <row r="169" spans="1:26" s="44" customFormat="1" ht="30">
      <c r="A169" s="247" t="s">
        <v>284</v>
      </c>
      <c r="B169" s="233" t="s">
        <v>406</v>
      </c>
      <c r="C169" s="272" t="s">
        <v>161</v>
      </c>
      <c r="D169" s="400">
        <v>50</v>
      </c>
      <c r="E169" s="400">
        <v>50</v>
      </c>
      <c r="F169" s="405">
        <v>50</v>
      </c>
      <c r="G169" s="634"/>
      <c r="H169" s="257"/>
      <c r="I169" s="257"/>
      <c r="J169" s="257"/>
      <c r="K169" s="257"/>
      <c r="L169" s="257"/>
      <c r="M169" s="257"/>
      <c r="N169" s="257"/>
      <c r="O169" s="257"/>
      <c r="P169" s="257"/>
      <c r="Q169" s="257"/>
      <c r="R169" s="257"/>
      <c r="S169" s="257"/>
      <c r="T169" s="257"/>
      <c r="U169" s="257"/>
      <c r="V169" s="595"/>
      <c r="W169" s="257"/>
      <c r="X169" s="425"/>
      <c r="Y169" s="397">
        <f t="shared" si="17"/>
        <v>50</v>
      </c>
      <c r="Z169" s="257"/>
    </row>
    <row r="170" spans="1:26" s="44" customFormat="1" ht="30.75" customHeight="1">
      <c r="A170" s="247" t="s">
        <v>284</v>
      </c>
      <c r="B170" s="236" t="s">
        <v>373</v>
      </c>
      <c r="C170" s="272" t="s">
        <v>161</v>
      </c>
      <c r="D170" s="437">
        <v>11.1</v>
      </c>
      <c r="E170" s="437">
        <v>11.1</v>
      </c>
      <c r="F170" s="438">
        <v>11.1</v>
      </c>
      <c r="G170" s="257"/>
      <c r="H170" s="257"/>
      <c r="I170" s="257"/>
      <c r="J170" s="257"/>
      <c r="K170" s="257"/>
      <c r="L170" s="257"/>
      <c r="M170" s="257"/>
      <c r="N170" s="257"/>
      <c r="O170" s="257"/>
      <c r="P170" s="257"/>
      <c r="Q170" s="257"/>
      <c r="R170" s="257"/>
      <c r="S170" s="257"/>
      <c r="T170" s="257"/>
      <c r="U170" s="397"/>
      <c r="V170" s="595"/>
      <c r="W170" s="257"/>
      <c r="X170" s="425"/>
      <c r="Y170" s="397">
        <f t="shared" si="17"/>
        <v>11.1</v>
      </c>
      <c r="Z170" s="257"/>
    </row>
    <row r="171" spans="1:26" s="44" customFormat="1" ht="33.75" customHeight="1">
      <c r="A171" s="247" t="s">
        <v>284</v>
      </c>
      <c r="B171" s="157" t="s">
        <v>405</v>
      </c>
      <c r="C171" s="272" t="s">
        <v>161</v>
      </c>
      <c r="D171" s="437">
        <v>75.5</v>
      </c>
      <c r="E171" s="437">
        <v>75.5</v>
      </c>
      <c r="F171" s="438">
        <f>60+15.5</f>
        <v>75.5</v>
      </c>
      <c r="G171" s="257"/>
      <c r="H171" s="257"/>
      <c r="I171" s="257"/>
      <c r="J171" s="257"/>
      <c r="K171" s="257"/>
      <c r="L171" s="257"/>
      <c r="M171" s="257"/>
      <c r="N171" s="257"/>
      <c r="O171" s="257"/>
      <c r="P171" s="257"/>
      <c r="Q171" s="257"/>
      <c r="R171" s="257"/>
      <c r="S171" s="257"/>
      <c r="T171" s="257"/>
      <c r="U171" s="397"/>
      <c r="V171" s="595"/>
      <c r="W171" s="257"/>
      <c r="X171" s="425"/>
      <c r="Y171" s="397">
        <f t="shared" si="17"/>
        <v>75.5</v>
      </c>
      <c r="Z171" s="257"/>
    </row>
    <row r="172" spans="1:26" s="351" customFormat="1" ht="33.75" customHeight="1">
      <c r="A172" s="247"/>
      <c r="B172" s="157" t="s">
        <v>250</v>
      </c>
      <c r="C172" s="272" t="s">
        <v>161</v>
      </c>
      <c r="D172" s="437">
        <v>507</v>
      </c>
      <c r="E172" s="437">
        <v>507</v>
      </c>
      <c r="F172" s="438"/>
      <c r="G172" s="257"/>
      <c r="H172" s="257"/>
      <c r="I172" s="257"/>
      <c r="J172" s="257"/>
      <c r="K172" s="397">
        <v>200</v>
      </c>
      <c r="L172" s="397">
        <v>300</v>
      </c>
      <c r="M172" s="257"/>
      <c r="N172" s="257"/>
      <c r="O172" s="257"/>
      <c r="P172" s="257"/>
      <c r="Q172" s="257"/>
      <c r="R172" s="257"/>
      <c r="S172" s="257"/>
      <c r="T172" s="257"/>
      <c r="U172" s="397"/>
      <c r="V172" s="595"/>
      <c r="W172" s="257"/>
      <c r="X172" s="425"/>
      <c r="Y172" s="397">
        <v>507</v>
      </c>
      <c r="Z172" s="257"/>
    </row>
    <row r="173" spans="1:26" s="44" customFormat="1" ht="18.75" customHeight="1">
      <c r="A173" s="247"/>
      <c r="B173" s="231" t="s">
        <v>507</v>
      </c>
      <c r="C173" s="12"/>
      <c r="D173" s="393">
        <v>656.3</v>
      </c>
      <c r="E173" s="393">
        <v>656.3</v>
      </c>
      <c r="F173" s="394">
        <f>SUM(F174:F175)</f>
        <v>236.3</v>
      </c>
      <c r="G173" s="393">
        <f>SUM(G174:G175)</f>
        <v>0</v>
      </c>
      <c r="H173" s="393">
        <f aca="true" t="shared" si="25" ref="H173:V173">SUM(H174:H175)</f>
        <v>0</v>
      </c>
      <c r="I173" s="393">
        <f t="shared" si="25"/>
        <v>0</v>
      </c>
      <c r="J173" s="393">
        <f t="shared" si="25"/>
        <v>0</v>
      </c>
      <c r="K173" s="393">
        <f t="shared" si="25"/>
        <v>0</v>
      </c>
      <c r="L173" s="393">
        <f t="shared" si="25"/>
        <v>300</v>
      </c>
      <c r="M173" s="393">
        <f t="shared" si="25"/>
        <v>0</v>
      </c>
      <c r="N173" s="393">
        <f t="shared" si="25"/>
        <v>0</v>
      </c>
      <c r="O173" s="393">
        <f t="shared" si="25"/>
        <v>0</v>
      </c>
      <c r="P173" s="393">
        <f t="shared" si="25"/>
        <v>0</v>
      </c>
      <c r="Q173" s="393">
        <f t="shared" si="25"/>
        <v>0</v>
      </c>
      <c r="R173" s="393">
        <f t="shared" si="25"/>
        <v>0</v>
      </c>
      <c r="S173" s="393">
        <f t="shared" si="25"/>
        <v>0</v>
      </c>
      <c r="T173" s="393">
        <f t="shared" si="25"/>
        <v>0</v>
      </c>
      <c r="U173" s="393">
        <f t="shared" si="25"/>
        <v>120</v>
      </c>
      <c r="V173" s="394">
        <f t="shared" si="25"/>
        <v>0</v>
      </c>
      <c r="W173" s="257"/>
      <c r="X173" s="425"/>
      <c r="Y173" s="611">
        <f t="shared" si="17"/>
        <v>656.3</v>
      </c>
      <c r="Z173" s="397"/>
    </row>
    <row r="174" spans="1:26" s="44" customFormat="1" ht="20.25" customHeight="1">
      <c r="A174" s="247"/>
      <c r="B174" s="157" t="s">
        <v>347</v>
      </c>
      <c r="C174" s="272" t="s">
        <v>161</v>
      </c>
      <c r="D174" s="437">
        <v>620</v>
      </c>
      <c r="E174" s="437">
        <v>620</v>
      </c>
      <c r="F174" s="438">
        <v>200</v>
      </c>
      <c r="G174" s="634"/>
      <c r="H174" s="257"/>
      <c r="I174" s="257"/>
      <c r="J174" s="257"/>
      <c r="K174" s="257"/>
      <c r="L174" s="397">
        <v>300</v>
      </c>
      <c r="M174" s="257"/>
      <c r="N174" s="257"/>
      <c r="O174" s="257"/>
      <c r="P174" s="257"/>
      <c r="Q174" s="257"/>
      <c r="R174" s="257"/>
      <c r="S174" s="257"/>
      <c r="T174" s="257"/>
      <c r="U174" s="397">
        <v>120</v>
      </c>
      <c r="V174" s="595"/>
      <c r="W174" s="257"/>
      <c r="X174" s="425"/>
      <c r="Y174" s="397">
        <f t="shared" si="17"/>
        <v>620</v>
      </c>
      <c r="Z174" s="257"/>
    </row>
    <row r="175" spans="1:26" s="44" customFormat="1" ht="27.75" customHeight="1">
      <c r="A175" s="247"/>
      <c r="B175" s="240" t="s">
        <v>458</v>
      </c>
      <c r="C175" s="272" t="s">
        <v>161</v>
      </c>
      <c r="D175" s="437">
        <v>36.3</v>
      </c>
      <c r="E175" s="437">
        <v>36.3</v>
      </c>
      <c r="F175" s="438">
        <v>36.3</v>
      </c>
      <c r="G175" s="634"/>
      <c r="H175" s="257"/>
      <c r="I175" s="257"/>
      <c r="J175" s="257"/>
      <c r="K175" s="257"/>
      <c r="L175" s="257"/>
      <c r="M175" s="257"/>
      <c r="N175" s="257"/>
      <c r="O175" s="257"/>
      <c r="P175" s="257"/>
      <c r="Q175" s="257"/>
      <c r="R175" s="257"/>
      <c r="S175" s="257"/>
      <c r="T175" s="257"/>
      <c r="U175" s="397"/>
      <c r="V175" s="595"/>
      <c r="W175" s="257"/>
      <c r="X175" s="425"/>
      <c r="Y175" s="397">
        <f t="shared" si="17"/>
        <v>36.3</v>
      </c>
      <c r="Z175" s="257"/>
    </row>
    <row r="176" spans="1:26" s="44" customFormat="1" ht="15.75">
      <c r="A176" s="247"/>
      <c r="B176" s="767" t="s">
        <v>243</v>
      </c>
      <c r="C176" s="12"/>
      <c r="D176" s="393">
        <v>28.2</v>
      </c>
      <c r="E176" s="393">
        <v>28.2</v>
      </c>
      <c r="F176" s="394">
        <v>28.2</v>
      </c>
      <c r="G176" s="634"/>
      <c r="H176" s="257"/>
      <c r="I176" s="257"/>
      <c r="J176" s="257"/>
      <c r="K176" s="257"/>
      <c r="L176" s="257"/>
      <c r="M176" s="257"/>
      <c r="N176" s="257"/>
      <c r="O176" s="257"/>
      <c r="P176" s="257"/>
      <c r="Q176" s="257"/>
      <c r="R176" s="257"/>
      <c r="S176" s="257"/>
      <c r="T176" s="257"/>
      <c r="U176" s="397"/>
      <c r="V176" s="595"/>
      <c r="W176" s="257"/>
      <c r="X176" s="425"/>
      <c r="Y176" s="611">
        <f t="shared" si="17"/>
        <v>28.2</v>
      </c>
      <c r="Z176" s="257"/>
    </row>
    <row r="177" spans="1:26" s="44" customFormat="1" ht="28.5">
      <c r="A177" s="247"/>
      <c r="B177" s="242" t="s">
        <v>244</v>
      </c>
      <c r="C177" s="12"/>
      <c r="D177" s="393">
        <v>28.2</v>
      </c>
      <c r="E177" s="393">
        <v>28.2</v>
      </c>
      <c r="F177" s="394">
        <v>28.2</v>
      </c>
      <c r="G177" s="257"/>
      <c r="H177" s="257"/>
      <c r="I177" s="257"/>
      <c r="J177" s="257"/>
      <c r="K177" s="257"/>
      <c r="L177" s="257"/>
      <c r="M177" s="257"/>
      <c r="N177" s="257"/>
      <c r="O177" s="257"/>
      <c r="P177" s="257"/>
      <c r="Q177" s="257"/>
      <c r="R177" s="257"/>
      <c r="S177" s="257"/>
      <c r="T177" s="257"/>
      <c r="U177" s="397"/>
      <c r="V177" s="595"/>
      <c r="W177" s="257"/>
      <c r="X177" s="425"/>
      <c r="Y177" s="611">
        <f t="shared" si="17"/>
        <v>28.2</v>
      </c>
      <c r="Z177" s="257"/>
    </row>
    <row r="178" spans="1:26" ht="30" customHeight="1">
      <c r="A178" s="247"/>
      <c r="B178" s="240" t="s">
        <v>407</v>
      </c>
      <c r="C178" s="272" t="s">
        <v>161</v>
      </c>
      <c r="D178" s="437">
        <v>28.2</v>
      </c>
      <c r="E178" s="437">
        <v>28.2</v>
      </c>
      <c r="F178" s="438">
        <v>28.2</v>
      </c>
      <c r="G178" s="634"/>
      <c r="H178" s="257"/>
      <c r="I178" s="257"/>
      <c r="J178" s="257"/>
      <c r="K178" s="257"/>
      <c r="L178" s="257"/>
      <c r="M178" s="257"/>
      <c r="N178" s="257"/>
      <c r="O178" s="257"/>
      <c r="P178" s="257"/>
      <c r="Q178" s="257"/>
      <c r="R178" s="257"/>
      <c r="S178" s="257"/>
      <c r="T178" s="257"/>
      <c r="U178" s="397"/>
      <c r="V178" s="595"/>
      <c r="W178" s="591"/>
      <c r="X178" s="425"/>
      <c r="Y178" s="397">
        <f t="shared" si="17"/>
        <v>28.2</v>
      </c>
      <c r="Z178" s="257"/>
    </row>
    <row r="179" spans="1:26" ht="42.75" hidden="1">
      <c r="A179" s="247"/>
      <c r="B179" s="231" t="s">
        <v>508</v>
      </c>
      <c r="C179" s="12"/>
      <c r="D179" s="496"/>
      <c r="E179" s="496"/>
      <c r="F179" s="497">
        <f>F180</f>
        <v>299</v>
      </c>
      <c r="G179" s="257"/>
      <c r="H179" s="257"/>
      <c r="I179" s="257"/>
      <c r="J179" s="257"/>
      <c r="K179" s="257"/>
      <c r="L179" s="257"/>
      <c r="M179" s="257"/>
      <c r="N179" s="257"/>
      <c r="O179" s="257"/>
      <c r="P179" s="257"/>
      <c r="Q179" s="257"/>
      <c r="R179" s="257"/>
      <c r="S179" s="257"/>
      <c r="T179" s="257"/>
      <c r="U179" s="611">
        <v>-299</v>
      </c>
      <c r="V179" s="595"/>
      <c r="W179" s="591"/>
      <c r="X179" s="425"/>
      <c r="Y179" s="397">
        <f t="shared" si="17"/>
        <v>0</v>
      </c>
      <c r="Z179" s="257"/>
    </row>
    <row r="180" spans="1:26" ht="45" hidden="1">
      <c r="A180" s="247" t="s">
        <v>284</v>
      </c>
      <c r="B180" s="157" t="s">
        <v>168</v>
      </c>
      <c r="C180" s="272" t="s">
        <v>161</v>
      </c>
      <c r="D180" s="437"/>
      <c r="E180" s="437"/>
      <c r="F180" s="438">
        <v>299</v>
      </c>
      <c r="G180" s="257"/>
      <c r="H180" s="257"/>
      <c r="I180" s="257"/>
      <c r="J180" s="257"/>
      <c r="K180" s="257"/>
      <c r="L180" s="257"/>
      <c r="M180" s="257"/>
      <c r="N180" s="257"/>
      <c r="O180" s="257"/>
      <c r="P180" s="257"/>
      <c r="Q180" s="257"/>
      <c r="R180" s="257"/>
      <c r="S180" s="257"/>
      <c r="T180" s="257"/>
      <c r="U180" s="397">
        <v>-299</v>
      </c>
      <c r="V180" s="595"/>
      <c r="W180" s="591"/>
      <c r="X180" s="425"/>
      <c r="Y180" s="397">
        <f t="shared" si="17"/>
        <v>0</v>
      </c>
      <c r="Z180" s="257"/>
    </row>
    <row r="181" spans="1:26" ht="15.75">
      <c r="A181" s="247"/>
      <c r="B181" s="231" t="s">
        <v>509</v>
      </c>
      <c r="C181" s="12"/>
      <c r="D181" s="393">
        <f>D183+D185+D189+D190+D191+D192+D194+D196+D197+D182</f>
        <v>2429.8</v>
      </c>
      <c r="E181" s="393">
        <f>E183+E185+E189+E190+E191+E192+E194+E196+E197+E182</f>
        <v>2429.8</v>
      </c>
      <c r="F181" s="394" t="e">
        <f>F183+#REF!</f>
        <v>#REF!</v>
      </c>
      <c r="G181" s="394" t="e">
        <f>G183+#REF!</f>
        <v>#REF!</v>
      </c>
      <c r="H181" s="394" t="e">
        <f>H183+#REF!</f>
        <v>#REF!</v>
      </c>
      <c r="I181" s="394" t="e">
        <f>I183+#REF!</f>
        <v>#REF!</v>
      </c>
      <c r="J181" s="394" t="e">
        <f>J183+#REF!</f>
        <v>#REF!</v>
      </c>
      <c r="K181" s="394" t="e">
        <f>K183+#REF!+K189+K197</f>
        <v>#REF!</v>
      </c>
      <c r="L181" s="394" t="e">
        <f>L183+#REF!+L190+L191+L192+L193+L194+L195+L197</f>
        <v>#REF!</v>
      </c>
      <c r="M181" s="394" t="e">
        <f>M183+#REF!</f>
        <v>#REF!</v>
      </c>
      <c r="N181" s="394" t="e">
        <f>N183+#REF!</f>
        <v>#REF!</v>
      </c>
      <c r="O181" s="394" t="e">
        <f>O183+#REF!</f>
        <v>#REF!</v>
      </c>
      <c r="P181" s="394" t="e">
        <f>P183+#REF!</f>
        <v>#REF!</v>
      </c>
      <c r="Q181" s="394" t="e">
        <f>Q183+#REF!</f>
        <v>#REF!</v>
      </c>
      <c r="R181" s="394" t="e">
        <f>R183+#REF!</f>
        <v>#REF!</v>
      </c>
      <c r="S181" s="394" t="e">
        <f>S183+#REF!</f>
        <v>#REF!</v>
      </c>
      <c r="T181" s="394" t="e">
        <f>T183+#REF!</f>
        <v>#REF!</v>
      </c>
      <c r="U181" s="394" t="e">
        <f>U183+U184+U185+#REF!+U187+U188+U189+U190+U191+U192+U193+U195+U196</f>
        <v>#REF!</v>
      </c>
      <c r="V181" s="394" t="e">
        <f>V183+V184+V185+#REF!+V187+V188+V189+V190+V191+V192+V193+V195+V196+V194</f>
        <v>#REF!</v>
      </c>
      <c r="W181" s="591"/>
      <c r="X181" s="425"/>
      <c r="Y181" s="611">
        <f>Y183+Y185+Y187+Y188+Y190+Y191+Y192+Y194+Y196+Y197+Y182</f>
        <v>2429.7999999999997</v>
      </c>
      <c r="Z181" s="397"/>
    </row>
    <row r="182" spans="1:26" ht="24" customHeight="1">
      <c r="A182" s="247"/>
      <c r="B182" s="157" t="s">
        <v>374</v>
      </c>
      <c r="C182" s="272" t="s">
        <v>161</v>
      </c>
      <c r="D182" s="400">
        <v>121</v>
      </c>
      <c r="E182" s="400">
        <v>121</v>
      </c>
      <c r="F182" s="394"/>
      <c r="G182" s="394"/>
      <c r="H182" s="394"/>
      <c r="I182" s="394"/>
      <c r="J182" s="394"/>
      <c r="K182" s="394"/>
      <c r="L182" s="394"/>
      <c r="M182" s="394"/>
      <c r="N182" s="394"/>
      <c r="O182" s="394"/>
      <c r="P182" s="394"/>
      <c r="Q182" s="394"/>
      <c r="R182" s="394"/>
      <c r="S182" s="394"/>
      <c r="T182" s="394"/>
      <c r="U182" s="394"/>
      <c r="V182" s="394"/>
      <c r="W182" s="591"/>
      <c r="X182" s="425"/>
      <c r="Y182" s="400">
        <v>121</v>
      </c>
      <c r="Z182" s="397"/>
    </row>
    <row r="183" spans="1:26" ht="24" customHeight="1">
      <c r="A183" s="247" t="s">
        <v>284</v>
      </c>
      <c r="B183" s="157" t="s">
        <v>375</v>
      </c>
      <c r="C183" s="272" t="s">
        <v>161</v>
      </c>
      <c r="D183" s="437">
        <v>86</v>
      </c>
      <c r="E183" s="437">
        <v>86</v>
      </c>
      <c r="F183" s="438">
        <f>50+36</f>
        <v>86</v>
      </c>
      <c r="G183" s="635"/>
      <c r="H183" s="257"/>
      <c r="I183" s="257"/>
      <c r="J183" s="257"/>
      <c r="K183" s="257"/>
      <c r="L183" s="397"/>
      <c r="M183" s="397"/>
      <c r="N183" s="397">
        <v>121</v>
      </c>
      <c r="O183" s="257"/>
      <c r="P183" s="257"/>
      <c r="Q183" s="257"/>
      <c r="R183" s="257"/>
      <c r="S183" s="257"/>
      <c r="T183" s="257"/>
      <c r="U183" s="397"/>
      <c r="V183" s="595"/>
      <c r="W183" s="591"/>
      <c r="X183" s="425"/>
      <c r="Y183" s="397">
        <v>86</v>
      </c>
      <c r="Z183" s="257"/>
    </row>
    <row r="184" spans="1:26" ht="1.5" customHeight="1" hidden="1">
      <c r="A184" s="885" t="s">
        <v>284</v>
      </c>
      <c r="B184" s="843" t="s">
        <v>318</v>
      </c>
      <c r="C184" s="272" t="s">
        <v>160</v>
      </c>
      <c r="D184" s="437"/>
      <c r="E184" s="437"/>
      <c r="F184" s="438">
        <v>744.8</v>
      </c>
      <c r="G184" s="635"/>
      <c r="H184" s="257"/>
      <c r="I184" s="257"/>
      <c r="J184" s="257"/>
      <c r="K184" s="257">
        <v>-744.8</v>
      </c>
      <c r="L184" s="397"/>
      <c r="M184" s="397"/>
      <c r="N184" s="397"/>
      <c r="O184" s="257"/>
      <c r="P184" s="257"/>
      <c r="Q184" s="257"/>
      <c r="R184" s="257"/>
      <c r="S184" s="257"/>
      <c r="T184" s="257"/>
      <c r="U184" s="397"/>
      <c r="V184" s="595"/>
      <c r="W184" s="591"/>
      <c r="X184" s="425"/>
      <c r="Y184" s="397">
        <f t="shared" si="17"/>
        <v>0</v>
      </c>
      <c r="Z184" s="257"/>
    </row>
    <row r="185" spans="1:26" ht="45.75" customHeight="1">
      <c r="A185" s="885"/>
      <c r="B185" s="880"/>
      <c r="C185" s="272" t="s">
        <v>161</v>
      </c>
      <c r="D185" s="437">
        <v>154.929</v>
      </c>
      <c r="E185" s="437">
        <v>154.929</v>
      </c>
      <c r="F185" s="438">
        <v>299</v>
      </c>
      <c r="G185" s="635"/>
      <c r="H185" s="257"/>
      <c r="I185" s="257"/>
      <c r="J185" s="257"/>
      <c r="K185" s="257">
        <v>-144.071</v>
      </c>
      <c r="L185" s="397"/>
      <c r="M185" s="397"/>
      <c r="N185" s="397"/>
      <c r="O185" s="257"/>
      <c r="P185" s="257"/>
      <c r="Q185" s="257"/>
      <c r="R185" s="257"/>
      <c r="S185" s="257"/>
      <c r="T185" s="257"/>
      <c r="U185" s="397"/>
      <c r="V185" s="595"/>
      <c r="W185" s="591"/>
      <c r="X185" s="425"/>
      <c r="Y185" s="397">
        <f t="shared" si="17"/>
        <v>154.929</v>
      </c>
      <c r="Z185" s="257"/>
    </row>
    <row r="186" spans="1:26" ht="30" customHeight="1" hidden="1">
      <c r="A186" s="247"/>
      <c r="B186" s="224"/>
      <c r="C186" s="381"/>
      <c r="D186" s="437"/>
      <c r="E186" s="437"/>
      <c r="F186" s="437"/>
      <c r="G186" s="635"/>
      <c r="H186" s="257"/>
      <c r="I186" s="257"/>
      <c r="J186" s="257"/>
      <c r="K186" s="257"/>
      <c r="L186" s="397"/>
      <c r="M186" s="397"/>
      <c r="N186" s="397"/>
      <c r="O186" s="257"/>
      <c r="P186" s="257"/>
      <c r="Q186" s="257"/>
      <c r="R186" s="257"/>
      <c r="S186" s="257"/>
      <c r="T186" s="257"/>
      <c r="U186" s="397"/>
      <c r="V186" s="595"/>
      <c r="W186" s="591"/>
      <c r="X186" s="425"/>
      <c r="Y186" s="397">
        <f t="shared" si="17"/>
        <v>0</v>
      </c>
      <c r="Z186" s="257"/>
    </row>
    <row r="187" spans="1:26" ht="23.25" customHeight="1">
      <c r="A187" s="885"/>
      <c r="B187" s="871" t="s">
        <v>409</v>
      </c>
      <c r="C187" s="272" t="s">
        <v>160</v>
      </c>
      <c r="D187" s="437">
        <v>744.8</v>
      </c>
      <c r="E187" s="437">
        <v>744.8</v>
      </c>
      <c r="F187" s="437"/>
      <c r="G187" s="635"/>
      <c r="H187" s="257"/>
      <c r="I187" s="257"/>
      <c r="J187" s="257"/>
      <c r="K187" s="257">
        <v>744.8</v>
      </c>
      <c r="L187" s="397"/>
      <c r="M187" s="595"/>
      <c r="N187" s="397"/>
      <c r="O187" s="257"/>
      <c r="P187" s="257"/>
      <c r="Q187" s="257"/>
      <c r="R187" s="257"/>
      <c r="S187" s="257"/>
      <c r="T187" s="257"/>
      <c r="U187" s="397"/>
      <c r="V187" s="595"/>
      <c r="W187" s="591"/>
      <c r="X187" s="425"/>
      <c r="Y187" s="397">
        <f t="shared" si="17"/>
        <v>744.8</v>
      </c>
      <c r="Z187" s="257"/>
    </row>
    <row r="188" spans="1:26" ht="23.25" customHeight="1">
      <c r="A188" s="885"/>
      <c r="B188" s="872"/>
      <c r="C188" s="272" t="s">
        <v>161</v>
      </c>
      <c r="D188" s="437">
        <v>60.162</v>
      </c>
      <c r="E188" s="437">
        <v>60.162</v>
      </c>
      <c r="F188" s="437"/>
      <c r="G188" s="635"/>
      <c r="H188" s="257"/>
      <c r="I188" s="257"/>
      <c r="J188" s="257"/>
      <c r="K188" s="257">
        <v>60.162</v>
      </c>
      <c r="L188" s="397"/>
      <c r="M188" s="595"/>
      <c r="N188" s="397"/>
      <c r="O188" s="257"/>
      <c r="P188" s="257"/>
      <c r="Q188" s="257"/>
      <c r="R188" s="257"/>
      <c r="S188" s="257"/>
      <c r="T188" s="257"/>
      <c r="U188" s="397"/>
      <c r="V188" s="595"/>
      <c r="W188" s="591"/>
      <c r="X188" s="425"/>
      <c r="Y188" s="397">
        <f t="shared" si="17"/>
        <v>60.162</v>
      </c>
      <c r="Z188" s="257"/>
    </row>
    <row r="189" spans="1:26" ht="17.25" customHeight="1">
      <c r="A189" s="885"/>
      <c r="B189" s="873"/>
      <c r="C189" s="272" t="s">
        <v>526</v>
      </c>
      <c r="D189" s="400">
        <v>804.962</v>
      </c>
      <c r="E189" s="400">
        <v>804.962</v>
      </c>
      <c r="F189" s="400"/>
      <c r="G189" s="799"/>
      <c r="H189" s="800"/>
      <c r="I189" s="800"/>
      <c r="J189" s="800"/>
      <c r="K189" s="800">
        <f>SUM(K187:K188)</f>
        <v>804.962</v>
      </c>
      <c r="L189" s="408"/>
      <c r="M189" s="409"/>
      <c r="N189" s="400"/>
      <c r="O189" s="267"/>
      <c r="P189" s="267"/>
      <c r="Q189" s="267"/>
      <c r="R189" s="267"/>
      <c r="S189" s="267"/>
      <c r="T189" s="267"/>
      <c r="U189" s="400"/>
      <c r="V189" s="405"/>
      <c r="W189" s="642"/>
      <c r="X189" s="604"/>
      <c r="Y189" s="400">
        <f t="shared" si="17"/>
        <v>804.962</v>
      </c>
      <c r="Z189" s="257"/>
    </row>
    <row r="190" spans="1:26" s="352" customFormat="1" ht="34.5" customHeight="1">
      <c r="A190" s="247"/>
      <c r="B190" s="364" t="s">
        <v>408</v>
      </c>
      <c r="C190" s="272" t="s">
        <v>161</v>
      </c>
      <c r="D190" s="437">
        <v>80</v>
      </c>
      <c r="E190" s="437">
        <v>80</v>
      </c>
      <c r="F190" s="437"/>
      <c r="G190" s="635"/>
      <c r="H190" s="268"/>
      <c r="I190" s="268"/>
      <c r="J190" s="268"/>
      <c r="K190" s="268"/>
      <c r="L190" s="627">
        <v>200</v>
      </c>
      <c r="M190" s="636"/>
      <c r="N190" s="397"/>
      <c r="O190" s="257"/>
      <c r="P190" s="257"/>
      <c r="Q190" s="257"/>
      <c r="R190" s="257"/>
      <c r="S190" s="257"/>
      <c r="T190" s="257"/>
      <c r="U190" s="397"/>
      <c r="V190" s="595">
        <v>-120</v>
      </c>
      <c r="W190" s="257"/>
      <c r="X190" s="425"/>
      <c r="Y190" s="397">
        <f t="shared" si="17"/>
        <v>80</v>
      </c>
      <c r="Z190" s="257"/>
    </row>
    <row r="191" spans="1:26" s="352" customFormat="1" ht="48.75" customHeight="1">
      <c r="A191" s="247"/>
      <c r="B191" s="364" t="s">
        <v>410</v>
      </c>
      <c r="C191" s="272" t="s">
        <v>161</v>
      </c>
      <c r="D191" s="437">
        <v>100</v>
      </c>
      <c r="E191" s="437">
        <v>100</v>
      </c>
      <c r="F191" s="437"/>
      <c r="G191" s="635"/>
      <c r="H191" s="268"/>
      <c r="I191" s="268"/>
      <c r="J191" s="268"/>
      <c r="K191" s="268"/>
      <c r="L191" s="627">
        <v>100</v>
      </c>
      <c r="M191" s="636"/>
      <c r="N191" s="397"/>
      <c r="O191" s="257"/>
      <c r="P191" s="257"/>
      <c r="Q191" s="257"/>
      <c r="R191" s="257"/>
      <c r="S191" s="257"/>
      <c r="T191" s="257"/>
      <c r="U191" s="397"/>
      <c r="V191" s="595"/>
      <c r="W191" s="257"/>
      <c r="X191" s="425"/>
      <c r="Y191" s="397">
        <f t="shared" si="17"/>
        <v>100</v>
      </c>
      <c r="Z191" s="257"/>
    </row>
    <row r="192" spans="1:26" s="352" customFormat="1" ht="21.75" customHeight="1">
      <c r="A192" s="247"/>
      <c r="B192" s="364" t="s">
        <v>219</v>
      </c>
      <c r="C192" s="272" t="s">
        <v>161</v>
      </c>
      <c r="D192" s="437">
        <v>100</v>
      </c>
      <c r="E192" s="437">
        <v>100</v>
      </c>
      <c r="F192" s="437"/>
      <c r="G192" s="635"/>
      <c r="H192" s="257"/>
      <c r="I192" s="257"/>
      <c r="J192" s="257"/>
      <c r="K192" s="257"/>
      <c r="L192" s="397">
        <v>200</v>
      </c>
      <c r="M192" s="595"/>
      <c r="N192" s="397"/>
      <c r="O192" s="257"/>
      <c r="P192" s="257"/>
      <c r="Q192" s="257"/>
      <c r="R192" s="257"/>
      <c r="S192" s="257"/>
      <c r="T192" s="257"/>
      <c r="U192" s="397">
        <v>-100</v>
      </c>
      <c r="V192" s="595"/>
      <c r="W192" s="257"/>
      <c r="X192" s="425"/>
      <c r="Y192" s="397">
        <f t="shared" si="17"/>
        <v>100</v>
      </c>
      <c r="Z192" s="257"/>
    </row>
    <row r="193" spans="1:26" s="352" customFormat="1" ht="64.5" customHeight="1" hidden="1">
      <c r="A193" s="247"/>
      <c r="B193" s="364"/>
      <c r="C193" s="272"/>
      <c r="D193" s="437"/>
      <c r="E193" s="437"/>
      <c r="F193" s="437"/>
      <c r="G193" s="635"/>
      <c r="H193" s="257"/>
      <c r="I193" s="257"/>
      <c r="J193" s="257"/>
      <c r="K193" s="257"/>
      <c r="L193" s="397">
        <v>200</v>
      </c>
      <c r="M193" s="595"/>
      <c r="N193" s="397"/>
      <c r="O193" s="257"/>
      <c r="P193" s="257"/>
      <c r="Q193" s="257"/>
      <c r="R193" s="257"/>
      <c r="S193" s="257"/>
      <c r="T193" s="257"/>
      <c r="U193" s="397"/>
      <c r="V193" s="595">
        <v>-200</v>
      </c>
      <c r="W193" s="257"/>
      <c r="X193" s="425"/>
      <c r="Y193" s="397">
        <f t="shared" si="17"/>
        <v>0</v>
      </c>
      <c r="Z193" s="257"/>
    </row>
    <row r="194" spans="1:26" s="352" customFormat="1" ht="36.75" customHeight="1">
      <c r="A194" s="247"/>
      <c r="B194" s="364" t="s">
        <v>251</v>
      </c>
      <c r="C194" s="272" t="s">
        <v>161</v>
      </c>
      <c r="D194" s="437">
        <v>193</v>
      </c>
      <c r="E194" s="437">
        <v>193</v>
      </c>
      <c r="F194" s="437"/>
      <c r="G194" s="635"/>
      <c r="H194" s="257"/>
      <c r="I194" s="257"/>
      <c r="J194" s="257"/>
      <c r="K194" s="257"/>
      <c r="L194" s="397">
        <v>250</v>
      </c>
      <c r="M194" s="595"/>
      <c r="N194" s="397"/>
      <c r="O194" s="257"/>
      <c r="P194" s="257"/>
      <c r="Q194" s="257"/>
      <c r="R194" s="257"/>
      <c r="S194" s="257"/>
      <c r="T194" s="257"/>
      <c r="U194" s="397"/>
      <c r="V194" s="595">
        <v>-57</v>
      </c>
      <c r="W194" s="257"/>
      <c r="X194" s="425"/>
      <c r="Y194" s="397">
        <f t="shared" si="17"/>
        <v>193</v>
      </c>
      <c r="Z194" s="257"/>
    </row>
    <row r="195" spans="1:26" s="352" customFormat="1" ht="35.25" customHeight="1" hidden="1">
      <c r="A195" s="247"/>
      <c r="B195" s="364"/>
      <c r="C195" s="272"/>
      <c r="D195" s="437"/>
      <c r="E195" s="437"/>
      <c r="F195" s="437"/>
      <c r="G195" s="635"/>
      <c r="H195" s="257"/>
      <c r="I195" s="257"/>
      <c r="J195" s="257"/>
      <c r="K195" s="257"/>
      <c r="L195" s="397">
        <v>200</v>
      </c>
      <c r="M195" s="595"/>
      <c r="N195" s="397"/>
      <c r="O195" s="257"/>
      <c r="P195" s="257"/>
      <c r="Q195" s="257"/>
      <c r="R195" s="257"/>
      <c r="S195" s="257"/>
      <c r="T195" s="257"/>
      <c r="U195" s="397">
        <v>-200</v>
      </c>
      <c r="V195" s="595"/>
      <c r="W195" s="257"/>
      <c r="X195" s="425"/>
      <c r="Y195" s="397">
        <f t="shared" si="17"/>
        <v>0</v>
      </c>
      <c r="Z195" s="257"/>
    </row>
    <row r="196" spans="1:26" s="352" customFormat="1" ht="35.25" customHeight="1">
      <c r="A196" s="247"/>
      <c r="B196" s="364" t="s">
        <v>191</v>
      </c>
      <c r="C196" s="272" t="s">
        <v>161</v>
      </c>
      <c r="D196" s="437">
        <v>466</v>
      </c>
      <c r="E196" s="437">
        <v>466</v>
      </c>
      <c r="F196" s="437"/>
      <c r="G196" s="635"/>
      <c r="H196" s="257"/>
      <c r="I196" s="257"/>
      <c r="J196" s="257"/>
      <c r="K196" s="257"/>
      <c r="L196" s="397"/>
      <c r="M196" s="595"/>
      <c r="N196" s="397"/>
      <c r="O196" s="257"/>
      <c r="P196" s="257"/>
      <c r="Q196" s="257"/>
      <c r="R196" s="257"/>
      <c r="S196" s="257"/>
      <c r="T196" s="257"/>
      <c r="U196" s="397">
        <v>350</v>
      </c>
      <c r="V196" s="595"/>
      <c r="W196" s="257"/>
      <c r="X196" s="425"/>
      <c r="Y196" s="397">
        <v>466</v>
      </c>
      <c r="Z196" s="257"/>
    </row>
    <row r="197" spans="1:26" s="352" customFormat="1" ht="41.25" customHeight="1" thickBot="1">
      <c r="A197" s="704"/>
      <c r="B197" s="705" t="s">
        <v>192</v>
      </c>
      <c r="C197" s="376" t="s">
        <v>161</v>
      </c>
      <c r="D197" s="706">
        <v>323.909</v>
      </c>
      <c r="E197" s="706">
        <v>323.909</v>
      </c>
      <c r="F197" s="706"/>
      <c r="G197" s="707"/>
      <c r="H197" s="268"/>
      <c r="I197" s="268"/>
      <c r="J197" s="268"/>
      <c r="K197" s="268">
        <v>83.909</v>
      </c>
      <c r="L197" s="627">
        <v>240</v>
      </c>
      <c r="M197" s="636"/>
      <c r="N197" s="627"/>
      <c r="O197" s="268"/>
      <c r="P197" s="268"/>
      <c r="Q197" s="268"/>
      <c r="R197" s="268"/>
      <c r="S197" s="268"/>
      <c r="T197" s="268"/>
      <c r="U197" s="627"/>
      <c r="V197" s="636"/>
      <c r="W197" s="268"/>
      <c r="X197" s="621"/>
      <c r="Y197" s="627">
        <f t="shared" si="17"/>
        <v>323.909</v>
      </c>
      <c r="Z197" s="257"/>
    </row>
    <row r="198" spans="1:27" s="350" customFormat="1" ht="32.25" thickBot="1">
      <c r="A198" s="256"/>
      <c r="B198" s="748" t="s">
        <v>528</v>
      </c>
      <c r="C198" s="749"/>
      <c r="D198" s="750">
        <f>D199+D200+D201</f>
        <v>33579.426999999996</v>
      </c>
      <c r="E198" s="750">
        <f aca="true" t="shared" si="26" ref="E198:Y198">E199+E200+E201</f>
        <v>33579.426999999996</v>
      </c>
      <c r="F198" s="750">
        <f t="shared" si="26"/>
        <v>26745.531</v>
      </c>
      <c r="G198" s="750">
        <f t="shared" si="26"/>
        <v>14618.595</v>
      </c>
      <c r="H198" s="750">
        <f t="shared" si="26"/>
        <v>14618.595</v>
      </c>
      <c r="I198" s="750">
        <f t="shared" si="26"/>
        <v>14618.595</v>
      </c>
      <c r="J198" s="750">
        <f t="shared" si="26"/>
        <v>14618.595</v>
      </c>
      <c r="K198" s="750">
        <f t="shared" si="26"/>
        <v>14618.595</v>
      </c>
      <c r="L198" s="750">
        <f t="shared" si="26"/>
        <v>14693.595</v>
      </c>
      <c r="M198" s="750">
        <f t="shared" si="26"/>
        <v>14905.494999999999</v>
      </c>
      <c r="N198" s="750">
        <f t="shared" si="26"/>
        <v>14618.595</v>
      </c>
      <c r="O198" s="750">
        <f t="shared" si="26"/>
        <v>17197.695</v>
      </c>
      <c r="P198" s="750">
        <f t="shared" si="26"/>
        <v>14618.595</v>
      </c>
      <c r="Q198" s="750">
        <f t="shared" si="26"/>
        <v>14618.595</v>
      </c>
      <c r="R198" s="750">
        <f t="shared" si="26"/>
        <v>14618.595</v>
      </c>
      <c r="S198" s="750">
        <f t="shared" si="26"/>
        <v>14618.595</v>
      </c>
      <c r="T198" s="750">
        <f t="shared" si="26"/>
        <v>14618.595</v>
      </c>
      <c r="U198" s="750">
        <f t="shared" si="26"/>
        <v>15973.595</v>
      </c>
      <c r="V198" s="750">
        <f t="shared" si="26"/>
        <v>13930.744999999999</v>
      </c>
      <c r="W198" s="750">
        <f t="shared" si="26"/>
        <v>14618.595</v>
      </c>
      <c r="X198" s="750">
        <f t="shared" si="26"/>
        <v>14618.595</v>
      </c>
      <c r="Y198" s="750">
        <f t="shared" si="26"/>
        <v>33579.426999999996</v>
      </c>
      <c r="Z198" s="425"/>
      <c r="AA198" s="766"/>
    </row>
    <row r="199" spans="1:26" ht="15.75" customHeight="1">
      <c r="A199" s="286"/>
      <c r="B199" s="287"/>
      <c r="C199" s="314" t="s">
        <v>160</v>
      </c>
      <c r="D199" s="751">
        <f>D357+D409+D412+D415+D418+D421+D424+D470+D473+D476</f>
        <v>18487.2</v>
      </c>
      <c r="E199" s="751">
        <f aca="true" t="shared" si="27" ref="E199:Y199">E357+E409+E412+E415+E418+E421+E424+E470+E473+E476</f>
        <v>18487.2</v>
      </c>
      <c r="F199" s="751">
        <f t="shared" si="27"/>
        <v>12066.2</v>
      </c>
      <c r="G199" s="751">
        <f t="shared" si="27"/>
        <v>0</v>
      </c>
      <c r="H199" s="751">
        <f t="shared" si="27"/>
        <v>0</v>
      </c>
      <c r="I199" s="751">
        <f t="shared" si="27"/>
        <v>0</v>
      </c>
      <c r="J199" s="751">
        <f t="shared" si="27"/>
        <v>0</v>
      </c>
      <c r="K199" s="751">
        <f t="shared" si="27"/>
        <v>0</v>
      </c>
      <c r="L199" s="751">
        <f t="shared" si="27"/>
        <v>0</v>
      </c>
      <c r="M199" s="751">
        <f t="shared" si="27"/>
        <v>286.9</v>
      </c>
      <c r="N199" s="751">
        <f t="shared" si="27"/>
        <v>0</v>
      </c>
      <c r="O199" s="751">
        <f t="shared" si="27"/>
        <v>2579.1</v>
      </c>
      <c r="P199" s="751">
        <f t="shared" si="27"/>
        <v>0</v>
      </c>
      <c r="Q199" s="751">
        <f t="shared" si="27"/>
        <v>0</v>
      </c>
      <c r="R199" s="751">
        <f t="shared" si="27"/>
        <v>0</v>
      </c>
      <c r="S199" s="751">
        <f t="shared" si="27"/>
        <v>0</v>
      </c>
      <c r="T199" s="751">
        <f t="shared" si="27"/>
        <v>0</v>
      </c>
      <c r="U199" s="751">
        <f t="shared" si="27"/>
        <v>1355</v>
      </c>
      <c r="V199" s="751">
        <f t="shared" si="27"/>
        <v>-687.85</v>
      </c>
      <c r="W199" s="751">
        <f t="shared" si="27"/>
        <v>0</v>
      </c>
      <c r="X199" s="751">
        <f t="shared" si="27"/>
        <v>0</v>
      </c>
      <c r="Y199" s="751">
        <f t="shared" si="27"/>
        <v>18487.2</v>
      </c>
      <c r="Z199" s="397"/>
    </row>
    <row r="200" spans="1:25" ht="15.75">
      <c r="A200" s="286"/>
      <c r="B200" s="287"/>
      <c r="C200" s="272" t="s">
        <v>161</v>
      </c>
      <c r="D200" s="393">
        <v>14618.595</v>
      </c>
      <c r="E200" s="393">
        <v>14618.595</v>
      </c>
      <c r="F200" s="393">
        <v>14618.595</v>
      </c>
      <c r="G200" s="393">
        <v>14618.595</v>
      </c>
      <c r="H200" s="393">
        <v>14618.595</v>
      </c>
      <c r="I200" s="393">
        <v>14618.595</v>
      </c>
      <c r="J200" s="393">
        <v>14618.595</v>
      </c>
      <c r="K200" s="393">
        <v>14618.595</v>
      </c>
      <c r="L200" s="393">
        <v>14618.595</v>
      </c>
      <c r="M200" s="393">
        <v>14618.595</v>
      </c>
      <c r="N200" s="393">
        <v>14618.595</v>
      </c>
      <c r="O200" s="393">
        <v>14618.595</v>
      </c>
      <c r="P200" s="393">
        <v>14618.595</v>
      </c>
      <c r="Q200" s="393">
        <v>14618.595</v>
      </c>
      <c r="R200" s="393">
        <v>14618.595</v>
      </c>
      <c r="S200" s="393">
        <v>14618.595</v>
      </c>
      <c r="T200" s="393">
        <v>14618.595</v>
      </c>
      <c r="U200" s="393">
        <v>14618.595</v>
      </c>
      <c r="V200" s="393">
        <v>14618.595</v>
      </c>
      <c r="W200" s="393">
        <v>14618.595</v>
      </c>
      <c r="X200" s="393">
        <v>14618.595</v>
      </c>
      <c r="Y200" s="393">
        <v>14618.595</v>
      </c>
    </row>
    <row r="201" spans="1:26" ht="15.75">
      <c r="A201" s="278"/>
      <c r="B201" s="288"/>
      <c r="C201" s="272" t="s">
        <v>517</v>
      </c>
      <c r="D201" s="393">
        <f>D355+D356+D425</f>
        <v>473.632</v>
      </c>
      <c r="E201" s="393">
        <f aca="true" t="shared" si="28" ref="E201:Y201">E355+E356+E425</f>
        <v>473.632</v>
      </c>
      <c r="F201" s="393">
        <f t="shared" si="28"/>
        <v>60.736</v>
      </c>
      <c r="G201" s="393">
        <f t="shared" si="28"/>
        <v>0</v>
      </c>
      <c r="H201" s="393">
        <f t="shared" si="28"/>
        <v>0</v>
      </c>
      <c r="I201" s="393">
        <f t="shared" si="28"/>
        <v>0</v>
      </c>
      <c r="J201" s="393">
        <f t="shared" si="28"/>
        <v>0</v>
      </c>
      <c r="K201" s="393">
        <f t="shared" si="28"/>
        <v>0</v>
      </c>
      <c r="L201" s="393">
        <f t="shared" si="28"/>
        <v>75</v>
      </c>
      <c r="M201" s="393">
        <f t="shared" si="28"/>
        <v>0</v>
      </c>
      <c r="N201" s="393">
        <f t="shared" si="28"/>
        <v>0</v>
      </c>
      <c r="O201" s="393">
        <f t="shared" si="28"/>
        <v>0</v>
      </c>
      <c r="P201" s="393">
        <f t="shared" si="28"/>
        <v>0</v>
      </c>
      <c r="Q201" s="393">
        <f t="shared" si="28"/>
        <v>0</v>
      </c>
      <c r="R201" s="393">
        <f t="shared" si="28"/>
        <v>0</v>
      </c>
      <c r="S201" s="393">
        <f t="shared" si="28"/>
        <v>0</v>
      </c>
      <c r="T201" s="393">
        <f t="shared" si="28"/>
        <v>0</v>
      </c>
      <c r="U201" s="393">
        <f t="shared" si="28"/>
        <v>0</v>
      </c>
      <c r="V201" s="393">
        <f t="shared" si="28"/>
        <v>0</v>
      </c>
      <c r="W201" s="393">
        <f t="shared" si="28"/>
        <v>0</v>
      </c>
      <c r="X201" s="393">
        <f t="shared" si="28"/>
        <v>0</v>
      </c>
      <c r="Y201" s="393">
        <f t="shared" si="28"/>
        <v>473.632</v>
      </c>
      <c r="Z201" s="257"/>
    </row>
    <row r="202" spans="1:26" ht="28.5">
      <c r="A202" s="278"/>
      <c r="B202" s="332" t="s">
        <v>567</v>
      </c>
      <c r="C202" s="377" t="s">
        <v>161</v>
      </c>
      <c r="D202" s="747">
        <f>D203+D245+D316+D243+D244</f>
        <v>9407.599999999999</v>
      </c>
      <c r="E202" s="747">
        <f aca="true" t="shared" si="29" ref="E202:Y202">E203+E245+E316+E243+E244</f>
        <v>9407.599999999999</v>
      </c>
      <c r="F202" s="747">
        <f t="shared" si="29"/>
        <v>8892.836000000001</v>
      </c>
      <c r="G202" s="747">
        <f t="shared" si="29"/>
        <v>0</v>
      </c>
      <c r="H202" s="747">
        <f t="shared" si="29"/>
        <v>0</v>
      </c>
      <c r="I202" s="747">
        <f t="shared" si="29"/>
        <v>0</v>
      </c>
      <c r="J202" s="747">
        <f t="shared" si="29"/>
        <v>0</v>
      </c>
      <c r="K202" s="747">
        <f t="shared" si="29"/>
        <v>1500</v>
      </c>
      <c r="L202" s="747">
        <f t="shared" si="29"/>
        <v>26</v>
      </c>
      <c r="M202" s="747">
        <f t="shared" si="29"/>
        <v>26</v>
      </c>
      <c r="N202" s="747">
        <f t="shared" si="29"/>
        <v>0</v>
      </c>
      <c r="O202" s="747">
        <f t="shared" si="29"/>
        <v>0</v>
      </c>
      <c r="P202" s="747">
        <f t="shared" si="29"/>
        <v>0</v>
      </c>
      <c r="Q202" s="747">
        <f t="shared" si="29"/>
        <v>0</v>
      </c>
      <c r="R202" s="747">
        <f t="shared" si="29"/>
        <v>0</v>
      </c>
      <c r="S202" s="747">
        <f t="shared" si="29"/>
        <v>0</v>
      </c>
      <c r="T202" s="747">
        <f t="shared" si="29"/>
        <v>0</v>
      </c>
      <c r="U202" s="747">
        <f t="shared" si="29"/>
        <v>15</v>
      </c>
      <c r="V202" s="747">
        <f t="shared" si="29"/>
        <v>74.77</v>
      </c>
      <c r="W202" s="747">
        <f t="shared" si="29"/>
        <v>0</v>
      </c>
      <c r="X202" s="747">
        <f t="shared" si="29"/>
        <v>0</v>
      </c>
      <c r="Y202" s="747">
        <f t="shared" si="29"/>
        <v>9407.599999999999</v>
      </c>
      <c r="Z202" s="397"/>
    </row>
    <row r="203" spans="1:26" ht="42" customHeight="1">
      <c r="A203" s="246" t="s">
        <v>171</v>
      </c>
      <c r="B203" s="279" t="s">
        <v>568</v>
      </c>
      <c r="C203" s="272" t="s">
        <v>161</v>
      </c>
      <c r="D203" s="589">
        <v>5122.6</v>
      </c>
      <c r="E203" s="589">
        <v>5122.6</v>
      </c>
      <c r="F203" s="590">
        <f aca="true" t="shared" si="30" ref="F203:T203">SUM(F204:F242)</f>
        <v>4950.000000000001</v>
      </c>
      <c r="G203" s="589">
        <f t="shared" si="30"/>
        <v>0</v>
      </c>
      <c r="H203" s="589">
        <f t="shared" si="30"/>
        <v>0</v>
      </c>
      <c r="I203" s="589">
        <f t="shared" si="30"/>
        <v>0</v>
      </c>
      <c r="J203" s="589">
        <f t="shared" si="30"/>
        <v>0</v>
      </c>
      <c r="K203" s="589">
        <f t="shared" si="30"/>
        <v>0</v>
      </c>
      <c r="L203" s="589">
        <f t="shared" si="30"/>
        <v>0</v>
      </c>
      <c r="M203" s="589">
        <f t="shared" si="30"/>
        <v>0</v>
      </c>
      <c r="N203" s="589">
        <f t="shared" si="30"/>
        <v>0</v>
      </c>
      <c r="O203" s="589">
        <v>26</v>
      </c>
      <c r="P203" s="589">
        <f t="shared" si="30"/>
        <v>0</v>
      </c>
      <c r="Q203" s="589">
        <f t="shared" si="30"/>
        <v>0</v>
      </c>
      <c r="R203" s="589">
        <f t="shared" si="30"/>
        <v>0</v>
      </c>
      <c r="S203" s="589">
        <f t="shared" si="30"/>
        <v>0</v>
      </c>
      <c r="T203" s="589">
        <f t="shared" si="30"/>
        <v>0</v>
      </c>
      <c r="U203" s="589"/>
      <c r="V203" s="590"/>
      <c r="W203" s="591"/>
      <c r="X203" s="425"/>
      <c r="Y203" s="393">
        <v>5122.6</v>
      </c>
      <c r="Z203" s="257"/>
    </row>
    <row r="204" spans="1:26" ht="15.75" customHeight="1" hidden="1">
      <c r="A204" s="234"/>
      <c r="B204" s="280" t="s">
        <v>569</v>
      </c>
      <c r="C204" s="272" t="s">
        <v>161</v>
      </c>
      <c r="D204" s="682">
        <v>145.6</v>
      </c>
      <c r="E204" s="682">
        <v>145.6</v>
      </c>
      <c r="F204" s="592">
        <v>145.6</v>
      </c>
      <c r="G204" s="635"/>
      <c r="H204" s="257"/>
      <c r="I204" s="257"/>
      <c r="J204" s="397"/>
      <c r="K204" s="397"/>
      <c r="L204" s="397"/>
      <c r="M204" s="397"/>
      <c r="N204" s="397"/>
      <c r="O204" s="397"/>
      <c r="P204" s="257"/>
      <c r="Q204" s="257"/>
      <c r="R204" s="257"/>
      <c r="S204" s="257"/>
      <c r="T204" s="257"/>
      <c r="U204" s="397"/>
      <c r="V204" s="595"/>
      <c r="W204" s="591"/>
      <c r="X204" s="425"/>
      <c r="Y204" s="437">
        <f t="shared" si="17"/>
        <v>145.6</v>
      </c>
      <c r="Z204" s="257"/>
    </row>
    <row r="205" spans="1:26" ht="15.75" customHeight="1" hidden="1">
      <c r="A205" s="234"/>
      <c r="B205" s="280" t="s">
        <v>570</v>
      </c>
      <c r="C205" s="272" t="s">
        <v>161</v>
      </c>
      <c r="D205" s="682">
        <v>228.8</v>
      </c>
      <c r="E205" s="682">
        <v>228.8</v>
      </c>
      <c r="F205" s="592">
        <v>228.8</v>
      </c>
      <c r="G205" s="635"/>
      <c r="H205" s="257"/>
      <c r="I205" s="257"/>
      <c r="J205" s="397"/>
      <c r="K205" s="397"/>
      <c r="L205" s="397"/>
      <c r="M205" s="397"/>
      <c r="N205" s="397"/>
      <c r="O205" s="397"/>
      <c r="P205" s="257"/>
      <c r="Q205" s="257"/>
      <c r="R205" s="257"/>
      <c r="S205" s="257"/>
      <c r="T205" s="257"/>
      <c r="U205" s="397"/>
      <c r="V205" s="595"/>
      <c r="W205" s="591"/>
      <c r="X205" s="425"/>
      <c r="Y205" s="437">
        <f t="shared" si="17"/>
        <v>228.8</v>
      </c>
      <c r="Z205" s="257"/>
    </row>
    <row r="206" spans="1:26" ht="15.75" customHeight="1" hidden="1">
      <c r="A206" s="234"/>
      <c r="B206" s="280" t="s">
        <v>571</v>
      </c>
      <c r="C206" s="272" t="s">
        <v>161</v>
      </c>
      <c r="D206" s="682">
        <v>129.45</v>
      </c>
      <c r="E206" s="682">
        <v>129.45</v>
      </c>
      <c r="F206" s="592">
        <v>129.45</v>
      </c>
      <c r="G206" s="635"/>
      <c r="H206" s="257"/>
      <c r="I206" s="257"/>
      <c r="J206" s="397"/>
      <c r="K206" s="397"/>
      <c r="L206" s="397"/>
      <c r="M206" s="397"/>
      <c r="N206" s="397"/>
      <c r="O206" s="397"/>
      <c r="P206" s="257"/>
      <c r="Q206" s="257"/>
      <c r="R206" s="257"/>
      <c r="S206" s="257"/>
      <c r="T206" s="257"/>
      <c r="U206" s="397"/>
      <c r="V206" s="595"/>
      <c r="W206" s="591"/>
      <c r="X206" s="425"/>
      <c r="Y206" s="437">
        <f t="shared" si="17"/>
        <v>129.45</v>
      </c>
      <c r="Z206" s="257"/>
    </row>
    <row r="207" spans="1:26" ht="15.75" customHeight="1" hidden="1">
      <c r="A207" s="234"/>
      <c r="B207" s="280" t="s">
        <v>572</v>
      </c>
      <c r="C207" s="272" t="s">
        <v>161</v>
      </c>
      <c r="D207" s="682">
        <v>76.95</v>
      </c>
      <c r="E207" s="682">
        <v>76.95</v>
      </c>
      <c r="F207" s="592">
        <v>76.95</v>
      </c>
      <c r="G207" s="635"/>
      <c r="H207" s="257"/>
      <c r="I207" s="257"/>
      <c r="J207" s="397"/>
      <c r="K207" s="397"/>
      <c r="L207" s="397"/>
      <c r="M207" s="397"/>
      <c r="N207" s="397"/>
      <c r="O207" s="397"/>
      <c r="P207" s="257"/>
      <c r="Q207" s="257"/>
      <c r="R207" s="257"/>
      <c r="S207" s="257"/>
      <c r="T207" s="257"/>
      <c r="U207" s="397"/>
      <c r="V207" s="595"/>
      <c r="W207" s="591"/>
      <c r="X207" s="425"/>
      <c r="Y207" s="437">
        <f aca="true" t="shared" si="31" ref="Y207:Y270">F207+G207+H207+I207+J207+K207+L207+M207+N207+O207+U207+V207+W207+X207</f>
        <v>76.95</v>
      </c>
      <c r="Z207" s="257"/>
    </row>
    <row r="208" spans="1:26" ht="15.75" customHeight="1" hidden="1">
      <c r="A208" s="234"/>
      <c r="B208" s="280" t="s">
        <v>258</v>
      </c>
      <c r="C208" s="272" t="s">
        <v>161</v>
      </c>
      <c r="D208" s="682">
        <v>122.33</v>
      </c>
      <c r="E208" s="682">
        <v>122.33</v>
      </c>
      <c r="F208" s="592">
        <v>122.33</v>
      </c>
      <c r="G208" s="635"/>
      <c r="H208" s="257"/>
      <c r="I208" s="257"/>
      <c r="J208" s="397"/>
      <c r="K208" s="397"/>
      <c r="L208" s="397"/>
      <c r="M208" s="397"/>
      <c r="N208" s="397"/>
      <c r="O208" s="397"/>
      <c r="P208" s="257"/>
      <c r="Q208" s="257"/>
      <c r="R208" s="257"/>
      <c r="S208" s="257"/>
      <c r="T208" s="257"/>
      <c r="U208" s="397"/>
      <c r="V208" s="595"/>
      <c r="W208" s="591"/>
      <c r="X208" s="425"/>
      <c r="Y208" s="437">
        <f t="shared" si="31"/>
        <v>122.33</v>
      </c>
      <c r="Z208" s="257"/>
    </row>
    <row r="209" spans="1:26" ht="15.75" customHeight="1" hidden="1">
      <c r="A209" s="234"/>
      <c r="B209" s="280" t="s">
        <v>573</v>
      </c>
      <c r="C209" s="272" t="s">
        <v>161</v>
      </c>
      <c r="D209" s="682">
        <v>122.72</v>
      </c>
      <c r="E209" s="682">
        <v>122.72</v>
      </c>
      <c r="F209" s="592">
        <v>122.72</v>
      </c>
      <c r="G209" s="635"/>
      <c r="H209" s="257"/>
      <c r="I209" s="257"/>
      <c r="J209" s="397"/>
      <c r="K209" s="397"/>
      <c r="L209" s="397"/>
      <c r="M209" s="397"/>
      <c r="N209" s="397"/>
      <c r="O209" s="397"/>
      <c r="P209" s="257"/>
      <c r="Q209" s="257"/>
      <c r="R209" s="257"/>
      <c r="S209" s="257"/>
      <c r="T209" s="257"/>
      <c r="U209" s="397"/>
      <c r="V209" s="595"/>
      <c r="W209" s="591"/>
      <c r="X209" s="425"/>
      <c r="Y209" s="437">
        <f t="shared" si="31"/>
        <v>122.72</v>
      </c>
      <c r="Z209" s="257"/>
    </row>
    <row r="210" spans="1:26" ht="15.75" customHeight="1" hidden="1">
      <c r="A210" s="234"/>
      <c r="B210" s="280" t="s">
        <v>459</v>
      </c>
      <c r="C210" s="272" t="s">
        <v>161</v>
      </c>
      <c r="D210" s="682">
        <v>36.15</v>
      </c>
      <c r="E210" s="682">
        <v>36.15</v>
      </c>
      <c r="F210" s="592">
        <v>36.15</v>
      </c>
      <c r="G210" s="635"/>
      <c r="H210" s="257"/>
      <c r="I210" s="257"/>
      <c r="J210" s="397"/>
      <c r="K210" s="397"/>
      <c r="L210" s="397"/>
      <c r="M210" s="397"/>
      <c r="N210" s="397"/>
      <c r="O210" s="397"/>
      <c r="P210" s="257"/>
      <c r="Q210" s="257"/>
      <c r="R210" s="257"/>
      <c r="S210" s="257"/>
      <c r="T210" s="257"/>
      <c r="U210" s="397"/>
      <c r="V210" s="595"/>
      <c r="W210" s="591"/>
      <c r="X210" s="425"/>
      <c r="Y210" s="437">
        <f t="shared" si="31"/>
        <v>36.15</v>
      </c>
      <c r="Z210" s="257"/>
    </row>
    <row r="211" spans="1:26" ht="15.75" customHeight="1" hidden="1">
      <c r="A211" s="257"/>
      <c r="B211" s="280" t="s">
        <v>460</v>
      </c>
      <c r="C211" s="272" t="s">
        <v>161</v>
      </c>
      <c r="D211" s="682">
        <v>143.4</v>
      </c>
      <c r="E211" s="682">
        <v>143.4</v>
      </c>
      <c r="F211" s="592">
        <v>143.4</v>
      </c>
      <c r="G211" s="635"/>
      <c r="H211" s="257"/>
      <c r="I211" s="257"/>
      <c r="J211" s="397"/>
      <c r="K211" s="397"/>
      <c r="L211" s="397"/>
      <c r="M211" s="397"/>
      <c r="N211" s="397"/>
      <c r="O211" s="397"/>
      <c r="P211" s="257"/>
      <c r="Q211" s="257"/>
      <c r="R211" s="257"/>
      <c r="S211" s="257"/>
      <c r="T211" s="257"/>
      <c r="U211" s="397"/>
      <c r="V211" s="595"/>
      <c r="W211" s="591"/>
      <c r="X211" s="425"/>
      <c r="Y211" s="437">
        <f t="shared" si="31"/>
        <v>143.4</v>
      </c>
      <c r="Z211" s="257"/>
    </row>
    <row r="212" spans="1:26" ht="15.75" customHeight="1" hidden="1">
      <c r="A212" s="257"/>
      <c r="B212" s="280" t="s">
        <v>461</v>
      </c>
      <c r="C212" s="272" t="s">
        <v>161</v>
      </c>
      <c r="D212" s="682">
        <v>100.64</v>
      </c>
      <c r="E212" s="682">
        <v>100.64</v>
      </c>
      <c r="F212" s="592">
        <v>100.64</v>
      </c>
      <c r="G212" s="635"/>
      <c r="H212" s="257"/>
      <c r="I212" s="257"/>
      <c r="J212" s="397"/>
      <c r="K212" s="397"/>
      <c r="L212" s="397"/>
      <c r="M212" s="397"/>
      <c r="N212" s="397"/>
      <c r="O212" s="397"/>
      <c r="P212" s="257"/>
      <c r="Q212" s="257"/>
      <c r="R212" s="257"/>
      <c r="S212" s="257"/>
      <c r="T212" s="257"/>
      <c r="U212" s="397"/>
      <c r="V212" s="595"/>
      <c r="W212" s="591"/>
      <c r="X212" s="425"/>
      <c r="Y212" s="437">
        <f t="shared" si="31"/>
        <v>100.64</v>
      </c>
      <c r="Z212" s="257"/>
    </row>
    <row r="213" spans="1:26" ht="15.75" customHeight="1" hidden="1">
      <c r="A213" s="257"/>
      <c r="B213" s="280" t="s">
        <v>574</v>
      </c>
      <c r="C213" s="272" t="s">
        <v>161</v>
      </c>
      <c r="D213" s="682">
        <v>89.25</v>
      </c>
      <c r="E213" s="682">
        <v>89.25</v>
      </c>
      <c r="F213" s="592">
        <v>89.25</v>
      </c>
      <c r="G213" s="635"/>
      <c r="H213" s="257"/>
      <c r="I213" s="257"/>
      <c r="J213" s="397"/>
      <c r="K213" s="397"/>
      <c r="L213" s="397"/>
      <c r="M213" s="397"/>
      <c r="N213" s="397"/>
      <c r="O213" s="397"/>
      <c r="P213" s="257"/>
      <c r="Q213" s="257"/>
      <c r="R213" s="257"/>
      <c r="S213" s="257"/>
      <c r="T213" s="257"/>
      <c r="U213" s="397"/>
      <c r="V213" s="595"/>
      <c r="W213" s="591"/>
      <c r="X213" s="425"/>
      <c r="Y213" s="437">
        <f t="shared" si="31"/>
        <v>89.25</v>
      </c>
      <c r="Z213" s="257"/>
    </row>
    <row r="214" spans="1:26" ht="15.75" customHeight="1" hidden="1">
      <c r="A214" s="257"/>
      <c r="B214" s="280" t="s">
        <v>257</v>
      </c>
      <c r="C214" s="272" t="s">
        <v>161</v>
      </c>
      <c r="D214" s="682">
        <v>258.96</v>
      </c>
      <c r="E214" s="682">
        <v>258.96</v>
      </c>
      <c r="F214" s="592">
        <v>258.96</v>
      </c>
      <c r="G214" s="635"/>
      <c r="H214" s="257"/>
      <c r="I214" s="257"/>
      <c r="J214" s="397"/>
      <c r="K214" s="397"/>
      <c r="L214" s="397"/>
      <c r="M214" s="397"/>
      <c r="N214" s="397"/>
      <c r="O214" s="397"/>
      <c r="P214" s="257"/>
      <c r="Q214" s="257"/>
      <c r="R214" s="257"/>
      <c r="S214" s="257"/>
      <c r="T214" s="257"/>
      <c r="U214" s="397"/>
      <c r="V214" s="595"/>
      <c r="W214" s="591"/>
      <c r="X214" s="425"/>
      <c r="Y214" s="437">
        <f t="shared" si="31"/>
        <v>258.96</v>
      </c>
      <c r="Z214" s="257"/>
    </row>
    <row r="215" spans="1:26" ht="15.75" customHeight="1" hidden="1">
      <c r="A215" s="257"/>
      <c r="B215" s="280" t="s">
        <v>575</v>
      </c>
      <c r="C215" s="272" t="s">
        <v>161</v>
      </c>
      <c r="D215" s="682">
        <v>149.5</v>
      </c>
      <c r="E215" s="682">
        <v>149.5</v>
      </c>
      <c r="F215" s="592">
        <v>149.5</v>
      </c>
      <c r="G215" s="635"/>
      <c r="H215" s="257"/>
      <c r="I215" s="257"/>
      <c r="J215" s="397"/>
      <c r="K215" s="397"/>
      <c r="L215" s="397"/>
      <c r="M215" s="397"/>
      <c r="N215" s="397"/>
      <c r="O215" s="397"/>
      <c r="P215" s="257"/>
      <c r="Q215" s="257"/>
      <c r="R215" s="257"/>
      <c r="S215" s="257"/>
      <c r="T215" s="257"/>
      <c r="U215" s="397"/>
      <c r="V215" s="595"/>
      <c r="W215" s="591"/>
      <c r="X215" s="425"/>
      <c r="Y215" s="437">
        <f t="shared" si="31"/>
        <v>149.5</v>
      </c>
      <c r="Z215" s="257"/>
    </row>
    <row r="216" spans="1:26" ht="15.75" customHeight="1" hidden="1">
      <c r="A216" s="257"/>
      <c r="B216" s="280" t="s">
        <v>576</v>
      </c>
      <c r="C216" s="272" t="s">
        <v>161</v>
      </c>
      <c r="D216" s="682">
        <v>105.3</v>
      </c>
      <c r="E216" s="682">
        <v>105.3</v>
      </c>
      <c r="F216" s="592">
        <v>105.3</v>
      </c>
      <c r="G216" s="635"/>
      <c r="H216" s="257"/>
      <c r="I216" s="257"/>
      <c r="J216" s="397"/>
      <c r="K216" s="397"/>
      <c r="L216" s="397"/>
      <c r="M216" s="397"/>
      <c r="N216" s="397"/>
      <c r="O216" s="397"/>
      <c r="P216" s="257"/>
      <c r="Q216" s="257"/>
      <c r="R216" s="257"/>
      <c r="S216" s="257"/>
      <c r="T216" s="257"/>
      <c r="U216" s="397"/>
      <c r="V216" s="595"/>
      <c r="W216" s="591"/>
      <c r="X216" s="425"/>
      <c r="Y216" s="437">
        <f t="shared" si="31"/>
        <v>105.3</v>
      </c>
      <c r="Z216" s="257"/>
    </row>
    <row r="217" spans="1:26" ht="15" customHeight="1" hidden="1">
      <c r="A217" s="257"/>
      <c r="B217" s="280" t="s">
        <v>577</v>
      </c>
      <c r="C217" s="272" t="s">
        <v>161</v>
      </c>
      <c r="D217" s="682">
        <v>116.87</v>
      </c>
      <c r="E217" s="682">
        <v>116.87</v>
      </c>
      <c r="F217" s="592">
        <v>116.87</v>
      </c>
      <c r="G217" s="635"/>
      <c r="H217" s="257"/>
      <c r="I217" s="257"/>
      <c r="J217" s="397"/>
      <c r="K217" s="397"/>
      <c r="L217" s="397"/>
      <c r="M217" s="397"/>
      <c r="N217" s="397"/>
      <c r="O217" s="397"/>
      <c r="P217" s="257"/>
      <c r="Q217" s="257"/>
      <c r="R217" s="257"/>
      <c r="S217" s="257"/>
      <c r="T217" s="257"/>
      <c r="U217" s="397"/>
      <c r="V217" s="595"/>
      <c r="W217" s="591"/>
      <c r="X217" s="425"/>
      <c r="Y217" s="437">
        <f t="shared" si="31"/>
        <v>116.87</v>
      </c>
      <c r="Z217" s="257"/>
    </row>
    <row r="218" spans="1:26" ht="15.75" customHeight="1" hidden="1">
      <c r="A218" s="247"/>
      <c r="B218" s="224"/>
      <c r="C218" s="272" t="s">
        <v>161</v>
      </c>
      <c r="D218" s="437"/>
      <c r="E218" s="437"/>
      <c r="F218" s="438"/>
      <c r="G218" s="635"/>
      <c r="H218" s="257"/>
      <c r="I218" s="257"/>
      <c r="J218" s="397"/>
      <c r="K218" s="397"/>
      <c r="L218" s="397"/>
      <c r="M218" s="397"/>
      <c r="N218" s="397"/>
      <c r="O218" s="397"/>
      <c r="P218" s="257"/>
      <c r="Q218" s="257"/>
      <c r="R218" s="257"/>
      <c r="S218" s="257"/>
      <c r="T218" s="257"/>
      <c r="U218" s="397"/>
      <c r="V218" s="595"/>
      <c r="W218" s="591"/>
      <c r="X218" s="425"/>
      <c r="Y218" s="437">
        <f t="shared" si="31"/>
        <v>0</v>
      </c>
      <c r="Z218" s="257"/>
    </row>
    <row r="219" spans="1:26" ht="15.75" customHeight="1" hidden="1">
      <c r="A219" s="257"/>
      <c r="B219" s="280" t="s">
        <v>163</v>
      </c>
      <c r="C219" s="272" t="s">
        <v>161</v>
      </c>
      <c r="D219" s="682">
        <v>80.22</v>
      </c>
      <c r="E219" s="682">
        <v>80.22</v>
      </c>
      <c r="F219" s="592">
        <v>80.22</v>
      </c>
      <c r="G219" s="635"/>
      <c r="H219" s="257"/>
      <c r="I219" s="257"/>
      <c r="J219" s="397"/>
      <c r="K219" s="397"/>
      <c r="L219" s="397"/>
      <c r="M219" s="397"/>
      <c r="N219" s="397"/>
      <c r="O219" s="397"/>
      <c r="P219" s="257"/>
      <c r="Q219" s="257"/>
      <c r="R219" s="257"/>
      <c r="S219" s="257"/>
      <c r="T219" s="257"/>
      <c r="U219" s="397"/>
      <c r="V219" s="595"/>
      <c r="W219" s="591"/>
      <c r="X219" s="425"/>
      <c r="Y219" s="437">
        <f t="shared" si="31"/>
        <v>80.22</v>
      </c>
      <c r="Z219" s="257"/>
    </row>
    <row r="220" spans="1:26" ht="15.75" customHeight="1" hidden="1">
      <c r="A220" s="257"/>
      <c r="B220" s="280" t="s">
        <v>578</v>
      </c>
      <c r="C220" s="272" t="s">
        <v>161</v>
      </c>
      <c r="D220" s="682">
        <v>137.7</v>
      </c>
      <c r="E220" s="682">
        <v>137.7</v>
      </c>
      <c r="F220" s="592">
        <v>137.7</v>
      </c>
      <c r="G220" s="635"/>
      <c r="H220" s="257"/>
      <c r="I220" s="257"/>
      <c r="J220" s="397"/>
      <c r="K220" s="397"/>
      <c r="L220" s="397"/>
      <c r="M220" s="397"/>
      <c r="N220" s="397"/>
      <c r="O220" s="397"/>
      <c r="P220" s="257"/>
      <c r="Q220" s="257"/>
      <c r="R220" s="257"/>
      <c r="S220" s="257"/>
      <c r="T220" s="257"/>
      <c r="U220" s="397"/>
      <c r="V220" s="595"/>
      <c r="W220" s="591"/>
      <c r="X220" s="425"/>
      <c r="Y220" s="437">
        <f t="shared" si="31"/>
        <v>137.7</v>
      </c>
      <c r="Z220" s="257"/>
    </row>
    <row r="221" spans="1:26" ht="15.75" customHeight="1" hidden="1">
      <c r="A221" s="257"/>
      <c r="B221" s="280" t="s">
        <v>579</v>
      </c>
      <c r="C221" s="272" t="s">
        <v>161</v>
      </c>
      <c r="D221" s="682">
        <v>83.7</v>
      </c>
      <c r="E221" s="682">
        <v>83.7</v>
      </c>
      <c r="F221" s="592">
        <v>83.7</v>
      </c>
      <c r="G221" s="635"/>
      <c r="H221" s="257"/>
      <c r="I221" s="257"/>
      <c r="J221" s="397"/>
      <c r="K221" s="397"/>
      <c r="L221" s="397"/>
      <c r="M221" s="397"/>
      <c r="N221" s="397"/>
      <c r="O221" s="397"/>
      <c r="P221" s="257"/>
      <c r="Q221" s="257"/>
      <c r="R221" s="257"/>
      <c r="S221" s="257"/>
      <c r="T221" s="257"/>
      <c r="U221" s="397"/>
      <c r="V221" s="595"/>
      <c r="W221" s="591"/>
      <c r="X221" s="425"/>
      <c r="Y221" s="437">
        <f t="shared" si="31"/>
        <v>83.7</v>
      </c>
      <c r="Z221" s="257"/>
    </row>
    <row r="222" spans="1:26" ht="15.75" customHeight="1" hidden="1">
      <c r="A222" s="257"/>
      <c r="B222" s="280" t="s">
        <v>462</v>
      </c>
      <c r="C222" s="272" t="s">
        <v>161</v>
      </c>
      <c r="D222" s="682">
        <v>187.07</v>
      </c>
      <c r="E222" s="682">
        <v>187.07</v>
      </c>
      <c r="F222" s="592">
        <v>187.07</v>
      </c>
      <c r="G222" s="635"/>
      <c r="H222" s="257"/>
      <c r="I222" s="257"/>
      <c r="J222" s="397"/>
      <c r="K222" s="397"/>
      <c r="L222" s="397"/>
      <c r="M222" s="397"/>
      <c r="N222" s="397"/>
      <c r="O222" s="397"/>
      <c r="P222" s="257"/>
      <c r="Q222" s="257"/>
      <c r="R222" s="257"/>
      <c r="S222" s="257"/>
      <c r="T222" s="257"/>
      <c r="U222" s="397"/>
      <c r="V222" s="595"/>
      <c r="W222" s="591"/>
      <c r="X222" s="425"/>
      <c r="Y222" s="437">
        <f t="shared" si="31"/>
        <v>187.07</v>
      </c>
      <c r="Z222" s="257"/>
    </row>
    <row r="223" spans="1:26" ht="15.75" customHeight="1" hidden="1">
      <c r="A223" s="257"/>
      <c r="B223" s="280" t="s">
        <v>463</v>
      </c>
      <c r="C223" s="272" t="s">
        <v>161</v>
      </c>
      <c r="D223" s="682">
        <v>114.79</v>
      </c>
      <c r="E223" s="682">
        <v>114.79</v>
      </c>
      <c r="F223" s="592">
        <v>114.79</v>
      </c>
      <c r="G223" s="635"/>
      <c r="H223" s="257"/>
      <c r="I223" s="257"/>
      <c r="J223" s="397"/>
      <c r="K223" s="397"/>
      <c r="L223" s="397"/>
      <c r="M223" s="397"/>
      <c r="N223" s="397"/>
      <c r="O223" s="397"/>
      <c r="P223" s="257"/>
      <c r="Q223" s="257"/>
      <c r="R223" s="257"/>
      <c r="S223" s="257"/>
      <c r="T223" s="257"/>
      <c r="U223" s="397"/>
      <c r="V223" s="595"/>
      <c r="W223" s="591"/>
      <c r="X223" s="425"/>
      <c r="Y223" s="437">
        <f t="shared" si="31"/>
        <v>114.79</v>
      </c>
      <c r="Z223" s="257"/>
    </row>
    <row r="224" spans="1:26" ht="15.75" customHeight="1" hidden="1">
      <c r="A224" s="257"/>
      <c r="B224" s="280" t="s">
        <v>464</v>
      </c>
      <c r="C224" s="272" t="s">
        <v>161</v>
      </c>
      <c r="D224" s="682">
        <v>91.26</v>
      </c>
      <c r="E224" s="682">
        <v>91.26</v>
      </c>
      <c r="F224" s="592">
        <v>91.26</v>
      </c>
      <c r="G224" s="257"/>
      <c r="H224" s="257"/>
      <c r="I224" s="257"/>
      <c r="J224" s="397"/>
      <c r="K224" s="397"/>
      <c r="L224" s="397"/>
      <c r="M224" s="397"/>
      <c r="N224" s="397"/>
      <c r="O224" s="397"/>
      <c r="P224" s="257"/>
      <c r="Q224" s="257"/>
      <c r="R224" s="257"/>
      <c r="S224" s="257"/>
      <c r="T224" s="257"/>
      <c r="U224" s="397"/>
      <c r="V224" s="595"/>
      <c r="W224" s="591"/>
      <c r="X224" s="425"/>
      <c r="Y224" s="437">
        <f t="shared" si="31"/>
        <v>91.26</v>
      </c>
      <c r="Z224" s="257"/>
    </row>
    <row r="225" spans="1:26" ht="15.75" customHeight="1" hidden="1">
      <c r="A225" s="257"/>
      <c r="B225" s="280" t="s">
        <v>580</v>
      </c>
      <c r="C225" s="272" t="s">
        <v>161</v>
      </c>
      <c r="D225" s="682">
        <v>52</v>
      </c>
      <c r="E225" s="682">
        <v>52</v>
      </c>
      <c r="F225" s="592">
        <v>52</v>
      </c>
      <c r="G225" s="257"/>
      <c r="H225" s="257"/>
      <c r="I225" s="257"/>
      <c r="J225" s="397"/>
      <c r="K225" s="397"/>
      <c r="L225" s="397"/>
      <c r="M225" s="397"/>
      <c r="N225" s="397"/>
      <c r="O225" s="397"/>
      <c r="P225" s="257"/>
      <c r="Q225" s="257"/>
      <c r="R225" s="257"/>
      <c r="S225" s="257"/>
      <c r="T225" s="257"/>
      <c r="U225" s="397"/>
      <c r="V225" s="595"/>
      <c r="W225" s="591"/>
      <c r="X225" s="425"/>
      <c r="Y225" s="437">
        <f t="shared" si="31"/>
        <v>52</v>
      </c>
      <c r="Z225" s="257"/>
    </row>
    <row r="226" spans="1:26" ht="15.75" customHeight="1" hidden="1">
      <c r="A226" s="257"/>
      <c r="B226" s="280" t="s">
        <v>465</v>
      </c>
      <c r="C226" s="272" t="s">
        <v>161</v>
      </c>
      <c r="D226" s="682">
        <v>141.83</v>
      </c>
      <c r="E226" s="682">
        <v>141.83</v>
      </c>
      <c r="F226" s="592">
        <v>141.83</v>
      </c>
      <c r="G226" s="257"/>
      <c r="H226" s="257"/>
      <c r="I226" s="257"/>
      <c r="J226" s="397"/>
      <c r="K226" s="397"/>
      <c r="L226" s="397"/>
      <c r="M226" s="397"/>
      <c r="N226" s="397"/>
      <c r="O226" s="397"/>
      <c r="P226" s="257"/>
      <c r="Q226" s="257"/>
      <c r="R226" s="257"/>
      <c r="S226" s="257"/>
      <c r="T226" s="257"/>
      <c r="U226" s="397"/>
      <c r="V226" s="595"/>
      <c r="W226" s="591"/>
      <c r="X226" s="425"/>
      <c r="Y226" s="437">
        <f t="shared" si="31"/>
        <v>141.83</v>
      </c>
      <c r="Z226" s="257"/>
    </row>
    <row r="227" spans="1:26" ht="15.75" customHeight="1" hidden="1">
      <c r="A227" s="257"/>
      <c r="B227" s="280" t="s">
        <v>581</v>
      </c>
      <c r="C227" s="272" t="s">
        <v>161</v>
      </c>
      <c r="D227" s="682">
        <v>181.65</v>
      </c>
      <c r="E227" s="682">
        <v>181.65</v>
      </c>
      <c r="F227" s="592">
        <v>181.65</v>
      </c>
      <c r="G227" s="257"/>
      <c r="H227" s="257"/>
      <c r="I227" s="257"/>
      <c r="J227" s="397"/>
      <c r="K227" s="397"/>
      <c r="L227" s="397"/>
      <c r="M227" s="397"/>
      <c r="N227" s="397"/>
      <c r="O227" s="397"/>
      <c r="P227" s="257"/>
      <c r="Q227" s="257"/>
      <c r="R227" s="257"/>
      <c r="S227" s="257"/>
      <c r="T227" s="257"/>
      <c r="U227" s="397"/>
      <c r="V227" s="595"/>
      <c r="W227" s="591"/>
      <c r="X227" s="425"/>
      <c r="Y227" s="437">
        <f t="shared" si="31"/>
        <v>181.65</v>
      </c>
      <c r="Z227" s="257"/>
    </row>
    <row r="228" spans="1:26" ht="15.75" customHeight="1" hidden="1">
      <c r="A228" s="257"/>
      <c r="B228" s="280" t="s">
        <v>582</v>
      </c>
      <c r="C228" s="272" t="s">
        <v>161</v>
      </c>
      <c r="D228" s="682">
        <v>80.34</v>
      </c>
      <c r="E228" s="682">
        <v>80.34</v>
      </c>
      <c r="F228" s="592">
        <v>80.34</v>
      </c>
      <c r="G228" s="257"/>
      <c r="H228" s="257"/>
      <c r="I228" s="257"/>
      <c r="J228" s="397"/>
      <c r="K228" s="397"/>
      <c r="L228" s="397"/>
      <c r="M228" s="397"/>
      <c r="N228" s="397"/>
      <c r="O228" s="397"/>
      <c r="P228" s="257"/>
      <c r="Q228" s="257"/>
      <c r="R228" s="257"/>
      <c r="S228" s="257"/>
      <c r="T228" s="257"/>
      <c r="U228" s="397"/>
      <c r="V228" s="595"/>
      <c r="W228" s="591"/>
      <c r="X228" s="425"/>
      <c r="Y228" s="437">
        <f t="shared" si="31"/>
        <v>80.34</v>
      </c>
      <c r="Z228" s="257"/>
    </row>
    <row r="229" spans="1:26" ht="15.75" customHeight="1" hidden="1">
      <c r="A229" s="257"/>
      <c r="B229" s="281" t="s">
        <v>261</v>
      </c>
      <c r="C229" s="272" t="s">
        <v>161</v>
      </c>
      <c r="D229" s="682">
        <v>116.35</v>
      </c>
      <c r="E229" s="682">
        <v>116.35</v>
      </c>
      <c r="F229" s="592">
        <v>116.35</v>
      </c>
      <c r="G229" s="257"/>
      <c r="H229" s="257"/>
      <c r="I229" s="257"/>
      <c r="J229" s="397"/>
      <c r="K229" s="397"/>
      <c r="L229" s="397"/>
      <c r="M229" s="397"/>
      <c r="N229" s="397"/>
      <c r="O229" s="397"/>
      <c r="P229" s="257"/>
      <c r="Q229" s="257"/>
      <c r="R229" s="257"/>
      <c r="S229" s="257"/>
      <c r="T229" s="257"/>
      <c r="U229" s="397"/>
      <c r="V229" s="595"/>
      <c r="W229" s="591"/>
      <c r="X229" s="425"/>
      <c r="Y229" s="437">
        <f t="shared" si="31"/>
        <v>116.35</v>
      </c>
      <c r="Z229" s="257"/>
    </row>
    <row r="230" spans="1:26" ht="15.75" customHeight="1" hidden="1">
      <c r="A230" s="257"/>
      <c r="B230" s="281" t="s">
        <v>583</v>
      </c>
      <c r="C230" s="272" t="s">
        <v>161</v>
      </c>
      <c r="D230" s="683">
        <v>50.31</v>
      </c>
      <c r="E230" s="683">
        <v>50.31</v>
      </c>
      <c r="F230" s="593">
        <v>50.31</v>
      </c>
      <c r="G230" s="257"/>
      <c r="H230" s="257"/>
      <c r="I230" s="257"/>
      <c r="J230" s="397"/>
      <c r="K230" s="397"/>
      <c r="L230" s="397"/>
      <c r="M230" s="397"/>
      <c r="N230" s="397"/>
      <c r="O230" s="397"/>
      <c r="P230" s="257"/>
      <c r="Q230" s="257"/>
      <c r="R230" s="257"/>
      <c r="S230" s="257"/>
      <c r="T230" s="257"/>
      <c r="U230" s="397"/>
      <c r="V230" s="595"/>
      <c r="W230" s="591"/>
      <c r="X230" s="425"/>
      <c r="Y230" s="437">
        <f t="shared" si="31"/>
        <v>50.31</v>
      </c>
      <c r="Z230" s="257"/>
    </row>
    <row r="231" spans="1:26" ht="15.75" customHeight="1" hidden="1">
      <c r="A231" s="257"/>
      <c r="B231" s="281" t="s">
        <v>466</v>
      </c>
      <c r="C231" s="272" t="s">
        <v>161</v>
      </c>
      <c r="D231" s="683">
        <v>206.05</v>
      </c>
      <c r="E231" s="683">
        <v>206.05</v>
      </c>
      <c r="F231" s="593">
        <v>206.05</v>
      </c>
      <c r="G231" s="257"/>
      <c r="H231" s="257"/>
      <c r="I231" s="257"/>
      <c r="J231" s="397"/>
      <c r="K231" s="397"/>
      <c r="L231" s="397"/>
      <c r="M231" s="397"/>
      <c r="N231" s="397"/>
      <c r="O231" s="397"/>
      <c r="P231" s="257"/>
      <c r="Q231" s="257"/>
      <c r="R231" s="257"/>
      <c r="S231" s="257"/>
      <c r="T231" s="257"/>
      <c r="U231" s="397"/>
      <c r="V231" s="595"/>
      <c r="W231" s="591"/>
      <c r="X231" s="425"/>
      <c r="Y231" s="437">
        <f t="shared" si="31"/>
        <v>206.05</v>
      </c>
      <c r="Z231" s="257"/>
    </row>
    <row r="232" spans="1:26" ht="15.75" customHeight="1" hidden="1">
      <c r="A232" s="257"/>
      <c r="B232" s="281" t="s">
        <v>467</v>
      </c>
      <c r="C232" s="272" t="s">
        <v>161</v>
      </c>
      <c r="D232" s="683">
        <v>122.33</v>
      </c>
      <c r="E232" s="683">
        <v>122.33</v>
      </c>
      <c r="F232" s="593">
        <v>122.33</v>
      </c>
      <c r="G232" s="257"/>
      <c r="H232" s="257"/>
      <c r="I232" s="257"/>
      <c r="J232" s="397"/>
      <c r="K232" s="397"/>
      <c r="L232" s="397"/>
      <c r="M232" s="397"/>
      <c r="N232" s="397"/>
      <c r="O232" s="397"/>
      <c r="P232" s="257"/>
      <c r="Q232" s="257"/>
      <c r="R232" s="257"/>
      <c r="S232" s="257"/>
      <c r="T232" s="257"/>
      <c r="U232" s="397"/>
      <c r="V232" s="595"/>
      <c r="W232" s="591"/>
      <c r="X232" s="425"/>
      <c r="Y232" s="437">
        <f t="shared" si="31"/>
        <v>122.33</v>
      </c>
      <c r="Z232" s="257"/>
    </row>
    <row r="233" spans="1:26" ht="15.75" customHeight="1" hidden="1">
      <c r="A233" s="257"/>
      <c r="B233" s="281" t="s">
        <v>259</v>
      </c>
      <c r="C233" s="272" t="s">
        <v>161</v>
      </c>
      <c r="D233" s="683">
        <v>230.75</v>
      </c>
      <c r="E233" s="683">
        <v>230.75</v>
      </c>
      <c r="F233" s="593">
        <v>230.75</v>
      </c>
      <c r="G233" s="257"/>
      <c r="H233" s="257"/>
      <c r="I233" s="257"/>
      <c r="J233" s="397"/>
      <c r="K233" s="397"/>
      <c r="L233" s="397"/>
      <c r="M233" s="397"/>
      <c r="N233" s="397"/>
      <c r="O233" s="397"/>
      <c r="P233" s="257"/>
      <c r="Q233" s="257"/>
      <c r="R233" s="257"/>
      <c r="S233" s="257"/>
      <c r="T233" s="257"/>
      <c r="U233" s="397"/>
      <c r="V233" s="595"/>
      <c r="W233" s="591"/>
      <c r="X233" s="425"/>
      <c r="Y233" s="437">
        <f t="shared" si="31"/>
        <v>230.75</v>
      </c>
      <c r="Z233" s="257"/>
    </row>
    <row r="234" spans="1:26" ht="15.75" customHeight="1" hidden="1">
      <c r="A234" s="257"/>
      <c r="B234" s="281" t="s">
        <v>584</v>
      </c>
      <c r="C234" s="272" t="s">
        <v>161</v>
      </c>
      <c r="D234" s="683">
        <v>106.59</v>
      </c>
      <c r="E234" s="683">
        <v>106.59</v>
      </c>
      <c r="F234" s="593">
        <v>106.59</v>
      </c>
      <c r="G234" s="257"/>
      <c r="H234" s="257"/>
      <c r="I234" s="257"/>
      <c r="J234" s="397"/>
      <c r="K234" s="397"/>
      <c r="L234" s="397"/>
      <c r="M234" s="397"/>
      <c r="N234" s="397"/>
      <c r="O234" s="397"/>
      <c r="P234" s="257"/>
      <c r="Q234" s="257"/>
      <c r="R234" s="257"/>
      <c r="S234" s="257"/>
      <c r="T234" s="257"/>
      <c r="U234" s="397"/>
      <c r="V234" s="595"/>
      <c r="W234" s="591"/>
      <c r="X234" s="425"/>
      <c r="Y234" s="437">
        <f t="shared" si="31"/>
        <v>106.59</v>
      </c>
      <c r="Z234" s="257"/>
    </row>
    <row r="235" spans="1:26" ht="15.75" customHeight="1" hidden="1">
      <c r="A235" s="257"/>
      <c r="B235" s="281" t="s">
        <v>260</v>
      </c>
      <c r="C235" s="272" t="s">
        <v>161</v>
      </c>
      <c r="D235" s="683">
        <v>77.22</v>
      </c>
      <c r="E235" s="683">
        <v>77.22</v>
      </c>
      <c r="F235" s="593">
        <v>77.22</v>
      </c>
      <c r="G235" s="257"/>
      <c r="H235" s="257"/>
      <c r="I235" s="257"/>
      <c r="J235" s="397"/>
      <c r="K235" s="397"/>
      <c r="L235" s="397"/>
      <c r="M235" s="397"/>
      <c r="N235" s="397"/>
      <c r="O235" s="397"/>
      <c r="P235" s="257"/>
      <c r="Q235" s="257"/>
      <c r="R235" s="257"/>
      <c r="S235" s="257"/>
      <c r="T235" s="257"/>
      <c r="U235" s="397"/>
      <c r="V235" s="595"/>
      <c r="W235" s="591"/>
      <c r="X235" s="425"/>
      <c r="Y235" s="437">
        <f t="shared" si="31"/>
        <v>77.22</v>
      </c>
      <c r="Z235" s="257"/>
    </row>
    <row r="236" spans="1:26" ht="15.75" customHeight="1" hidden="1">
      <c r="A236" s="257"/>
      <c r="B236" s="281" t="s">
        <v>585</v>
      </c>
      <c r="C236" s="272" t="s">
        <v>161</v>
      </c>
      <c r="D236" s="683">
        <v>207.61</v>
      </c>
      <c r="E236" s="683">
        <v>207.61</v>
      </c>
      <c r="F236" s="593">
        <v>207.61</v>
      </c>
      <c r="G236" s="257"/>
      <c r="H236" s="257"/>
      <c r="I236" s="257"/>
      <c r="J236" s="397"/>
      <c r="K236" s="397"/>
      <c r="L236" s="397"/>
      <c r="M236" s="397"/>
      <c r="N236" s="397"/>
      <c r="O236" s="397"/>
      <c r="P236" s="257"/>
      <c r="Q236" s="257"/>
      <c r="R236" s="257"/>
      <c r="S236" s="257"/>
      <c r="T236" s="257"/>
      <c r="U236" s="397"/>
      <c r="V236" s="595"/>
      <c r="W236" s="591"/>
      <c r="X236" s="425"/>
      <c r="Y236" s="437">
        <f t="shared" si="31"/>
        <v>207.61</v>
      </c>
      <c r="Z236" s="257"/>
    </row>
    <row r="237" spans="1:26" ht="15.75" customHeight="1" hidden="1">
      <c r="A237" s="257"/>
      <c r="B237" s="281" t="s">
        <v>586</v>
      </c>
      <c r="C237" s="272" t="s">
        <v>161</v>
      </c>
      <c r="D237" s="683">
        <v>189.21</v>
      </c>
      <c r="E237" s="683">
        <v>189.21</v>
      </c>
      <c r="F237" s="593">
        <v>189.21</v>
      </c>
      <c r="G237" s="257"/>
      <c r="H237" s="257"/>
      <c r="I237" s="257"/>
      <c r="J237" s="397"/>
      <c r="K237" s="397"/>
      <c r="L237" s="397"/>
      <c r="M237" s="397"/>
      <c r="N237" s="397"/>
      <c r="O237" s="397"/>
      <c r="P237" s="257"/>
      <c r="Q237" s="257"/>
      <c r="R237" s="257"/>
      <c r="S237" s="257"/>
      <c r="T237" s="257"/>
      <c r="U237" s="397"/>
      <c r="V237" s="595"/>
      <c r="W237" s="591"/>
      <c r="X237" s="425"/>
      <c r="Y237" s="437">
        <f t="shared" si="31"/>
        <v>189.21</v>
      </c>
      <c r="Z237" s="257"/>
    </row>
    <row r="238" spans="1:26" ht="15.75" customHeight="1" hidden="1">
      <c r="A238" s="257"/>
      <c r="B238" s="281" t="s">
        <v>167</v>
      </c>
      <c r="C238" s="272" t="s">
        <v>161</v>
      </c>
      <c r="D238" s="683">
        <v>145.99</v>
      </c>
      <c r="E238" s="683">
        <v>145.99</v>
      </c>
      <c r="F238" s="593">
        <v>145.99</v>
      </c>
      <c r="G238" s="257"/>
      <c r="H238" s="257"/>
      <c r="I238" s="257"/>
      <c r="J238" s="397"/>
      <c r="K238" s="397"/>
      <c r="L238" s="397"/>
      <c r="M238" s="397"/>
      <c r="N238" s="397"/>
      <c r="O238" s="397"/>
      <c r="P238" s="257"/>
      <c r="Q238" s="257"/>
      <c r="R238" s="257"/>
      <c r="S238" s="257"/>
      <c r="T238" s="257"/>
      <c r="U238" s="397"/>
      <c r="V238" s="595"/>
      <c r="W238" s="591"/>
      <c r="X238" s="425"/>
      <c r="Y238" s="437">
        <f t="shared" si="31"/>
        <v>145.99</v>
      </c>
      <c r="Z238" s="257"/>
    </row>
    <row r="239" spans="1:26" ht="15.75" customHeight="1" hidden="1">
      <c r="A239" s="257"/>
      <c r="B239" s="281" t="s">
        <v>468</v>
      </c>
      <c r="C239" s="272" t="s">
        <v>161</v>
      </c>
      <c r="D239" s="683">
        <v>156</v>
      </c>
      <c r="E239" s="683">
        <v>156</v>
      </c>
      <c r="F239" s="593">
        <v>156</v>
      </c>
      <c r="G239" s="257"/>
      <c r="H239" s="257"/>
      <c r="I239" s="257"/>
      <c r="J239" s="397"/>
      <c r="K239" s="397"/>
      <c r="L239" s="397"/>
      <c r="M239" s="397"/>
      <c r="N239" s="397"/>
      <c r="O239" s="397"/>
      <c r="P239" s="257"/>
      <c r="Q239" s="257"/>
      <c r="R239" s="257"/>
      <c r="S239" s="257"/>
      <c r="T239" s="257"/>
      <c r="U239" s="397"/>
      <c r="V239" s="595"/>
      <c r="W239" s="591"/>
      <c r="X239" s="425"/>
      <c r="Y239" s="437">
        <f t="shared" si="31"/>
        <v>156</v>
      </c>
      <c r="Z239" s="257"/>
    </row>
    <row r="240" spans="1:26" ht="15.75" customHeight="1" hidden="1">
      <c r="A240" s="257"/>
      <c r="B240" s="281" t="s">
        <v>587</v>
      </c>
      <c r="C240" s="272" t="s">
        <v>161</v>
      </c>
      <c r="D240" s="683">
        <v>149.55</v>
      </c>
      <c r="E240" s="683">
        <v>149.55</v>
      </c>
      <c r="F240" s="593">
        <v>149.55</v>
      </c>
      <c r="G240" s="257"/>
      <c r="H240" s="257"/>
      <c r="I240" s="257"/>
      <c r="J240" s="397"/>
      <c r="K240" s="397"/>
      <c r="L240" s="397"/>
      <c r="M240" s="397"/>
      <c r="N240" s="397"/>
      <c r="O240" s="397"/>
      <c r="P240" s="257"/>
      <c r="Q240" s="257"/>
      <c r="R240" s="257"/>
      <c r="S240" s="257"/>
      <c r="T240" s="257"/>
      <c r="U240" s="397"/>
      <c r="V240" s="595"/>
      <c r="W240" s="591"/>
      <c r="X240" s="425"/>
      <c r="Y240" s="437">
        <f t="shared" si="31"/>
        <v>149.55</v>
      </c>
      <c r="Z240" s="257"/>
    </row>
    <row r="241" spans="1:26" ht="15.75" customHeight="1" hidden="1">
      <c r="A241" s="257"/>
      <c r="B241" s="281" t="s">
        <v>588</v>
      </c>
      <c r="C241" s="272" t="s">
        <v>161</v>
      </c>
      <c r="D241" s="683">
        <v>153.01</v>
      </c>
      <c r="E241" s="683">
        <v>153.01</v>
      </c>
      <c r="F241" s="593">
        <v>153.01</v>
      </c>
      <c r="G241" s="257"/>
      <c r="H241" s="257"/>
      <c r="I241" s="257"/>
      <c r="J241" s="397"/>
      <c r="K241" s="397"/>
      <c r="L241" s="397"/>
      <c r="M241" s="397"/>
      <c r="N241" s="397"/>
      <c r="O241" s="397"/>
      <c r="P241" s="257"/>
      <c r="Q241" s="257"/>
      <c r="R241" s="257"/>
      <c r="S241" s="257"/>
      <c r="T241" s="257"/>
      <c r="U241" s="397"/>
      <c r="V241" s="595"/>
      <c r="W241" s="591"/>
      <c r="X241" s="425"/>
      <c r="Y241" s="437">
        <f t="shared" si="31"/>
        <v>153.01</v>
      </c>
      <c r="Z241" s="257"/>
    </row>
    <row r="242" spans="1:26" ht="15.75" customHeight="1" hidden="1">
      <c r="A242" s="257"/>
      <c r="B242" s="281" t="s">
        <v>589</v>
      </c>
      <c r="C242" s="272" t="s">
        <v>161</v>
      </c>
      <c r="D242" s="683">
        <v>62.55</v>
      </c>
      <c r="E242" s="683">
        <v>62.55</v>
      </c>
      <c r="F242" s="593">
        <v>62.55</v>
      </c>
      <c r="G242" s="257"/>
      <c r="H242" s="257"/>
      <c r="I242" s="257"/>
      <c r="J242" s="397"/>
      <c r="K242" s="397"/>
      <c r="L242" s="397"/>
      <c r="M242" s="397"/>
      <c r="N242" s="397"/>
      <c r="O242" s="397"/>
      <c r="P242" s="257"/>
      <c r="Q242" s="257"/>
      <c r="R242" s="257"/>
      <c r="S242" s="257"/>
      <c r="T242" s="257"/>
      <c r="U242" s="397"/>
      <c r="V242" s="595"/>
      <c r="W242" s="591"/>
      <c r="X242" s="425"/>
      <c r="Y242" s="437">
        <f t="shared" si="31"/>
        <v>62.55</v>
      </c>
      <c r="Z242" s="257"/>
    </row>
    <row r="243" spans="1:26" ht="45.75" customHeight="1">
      <c r="A243" s="257"/>
      <c r="B243" s="291" t="s">
        <v>646</v>
      </c>
      <c r="C243" s="272" t="s">
        <v>161</v>
      </c>
      <c r="D243" s="684">
        <v>226</v>
      </c>
      <c r="E243" s="684">
        <v>226</v>
      </c>
      <c r="F243" s="594">
        <v>400</v>
      </c>
      <c r="G243" s="257"/>
      <c r="H243" s="257"/>
      <c r="I243" s="257"/>
      <c r="J243" s="397"/>
      <c r="K243" s="397">
        <v>330</v>
      </c>
      <c r="L243" s="397"/>
      <c r="M243" s="397"/>
      <c r="N243" s="397"/>
      <c r="O243" s="397">
        <v>-41</v>
      </c>
      <c r="P243" s="257"/>
      <c r="Q243" s="257"/>
      <c r="R243" s="257"/>
      <c r="S243" s="257"/>
      <c r="T243" s="257"/>
      <c r="U243" s="397"/>
      <c r="V243" s="595"/>
      <c r="W243" s="591"/>
      <c r="X243" s="425"/>
      <c r="Y243" s="437">
        <v>226</v>
      </c>
      <c r="Z243" s="257"/>
    </row>
    <row r="244" spans="1:26" ht="15.75">
      <c r="A244" s="257"/>
      <c r="B244" s="291" t="s">
        <v>647</v>
      </c>
      <c r="C244" s="272" t="s">
        <v>161</v>
      </c>
      <c r="D244" s="684">
        <v>747.8</v>
      </c>
      <c r="E244" s="684">
        <v>747.8</v>
      </c>
      <c r="F244" s="594">
        <v>547</v>
      </c>
      <c r="G244" s="257"/>
      <c r="H244" s="257"/>
      <c r="I244" s="257"/>
      <c r="J244" s="397"/>
      <c r="K244" s="397">
        <v>617</v>
      </c>
      <c r="L244" s="397">
        <v>26</v>
      </c>
      <c r="M244" s="397">
        <v>26</v>
      </c>
      <c r="N244" s="397"/>
      <c r="O244" s="397">
        <v>15</v>
      </c>
      <c r="P244" s="257"/>
      <c r="Q244" s="257"/>
      <c r="R244" s="257"/>
      <c r="S244" s="257"/>
      <c r="T244" s="257"/>
      <c r="U244" s="397">
        <v>15</v>
      </c>
      <c r="V244" s="595">
        <v>74.77</v>
      </c>
      <c r="W244" s="591"/>
      <c r="X244" s="425"/>
      <c r="Y244" s="437">
        <v>747.8</v>
      </c>
      <c r="Z244" s="257"/>
    </row>
    <row r="245" spans="1:26" ht="15" customHeight="1">
      <c r="A245" s="246" t="s">
        <v>171</v>
      </c>
      <c r="B245" s="279" t="s">
        <v>590</v>
      </c>
      <c r="C245" s="272" t="s">
        <v>161</v>
      </c>
      <c r="D245" s="685">
        <v>2666.2</v>
      </c>
      <c r="E245" s="685">
        <v>2666.2</v>
      </c>
      <c r="F245" s="596">
        <v>2350.836</v>
      </c>
      <c r="G245" s="257"/>
      <c r="H245" s="257"/>
      <c r="I245" s="257"/>
      <c r="J245" s="397"/>
      <c r="K245" s="397">
        <v>553</v>
      </c>
      <c r="L245" s="397"/>
      <c r="M245" s="397"/>
      <c r="N245" s="397"/>
      <c r="O245" s="397"/>
      <c r="P245" s="257"/>
      <c r="Q245" s="257"/>
      <c r="R245" s="257"/>
      <c r="S245" s="257"/>
      <c r="T245" s="257"/>
      <c r="U245" s="397"/>
      <c r="V245" s="595"/>
      <c r="W245" s="591"/>
      <c r="X245" s="425"/>
      <c r="Y245" s="393">
        <v>2666.2</v>
      </c>
      <c r="Z245" s="257"/>
    </row>
    <row r="246" spans="1:26" ht="15.75" customHeight="1" hidden="1">
      <c r="A246" s="257"/>
      <c r="B246" s="280" t="s">
        <v>591</v>
      </c>
      <c r="C246" s="272" t="s">
        <v>161</v>
      </c>
      <c r="D246" s="683">
        <v>20</v>
      </c>
      <c r="E246" s="683">
        <v>20</v>
      </c>
      <c r="F246" s="593">
        <v>20</v>
      </c>
      <c r="G246" s="257"/>
      <c r="H246" s="257"/>
      <c r="I246" s="257"/>
      <c r="J246" s="397"/>
      <c r="K246" s="397"/>
      <c r="L246" s="397"/>
      <c r="M246" s="397"/>
      <c r="N246" s="397"/>
      <c r="O246" s="397"/>
      <c r="P246" s="257"/>
      <c r="Q246" s="257"/>
      <c r="R246" s="257"/>
      <c r="S246" s="257"/>
      <c r="T246" s="257"/>
      <c r="U246" s="397"/>
      <c r="V246" s="595"/>
      <c r="W246" s="591"/>
      <c r="X246" s="425"/>
      <c r="Y246" s="437">
        <f t="shared" si="31"/>
        <v>20</v>
      </c>
      <c r="Z246" s="257"/>
    </row>
    <row r="247" spans="1:26" ht="15.75" customHeight="1" hidden="1">
      <c r="A247" s="257"/>
      <c r="B247" s="280" t="s">
        <v>592</v>
      </c>
      <c r="C247" s="272" t="s">
        <v>161</v>
      </c>
      <c r="D247" s="683">
        <v>20</v>
      </c>
      <c r="E247" s="683">
        <v>20</v>
      </c>
      <c r="F247" s="593">
        <v>20</v>
      </c>
      <c r="G247" s="257"/>
      <c r="H247" s="257"/>
      <c r="I247" s="257"/>
      <c r="J247" s="397"/>
      <c r="K247" s="397"/>
      <c r="L247" s="397"/>
      <c r="M247" s="397"/>
      <c r="N247" s="397"/>
      <c r="O247" s="397"/>
      <c r="P247" s="257"/>
      <c r="Q247" s="257"/>
      <c r="R247" s="257"/>
      <c r="S247" s="257"/>
      <c r="T247" s="257"/>
      <c r="U247" s="397"/>
      <c r="V247" s="595"/>
      <c r="W247" s="591"/>
      <c r="X247" s="425"/>
      <c r="Y247" s="437">
        <f t="shared" si="31"/>
        <v>20</v>
      </c>
      <c r="Z247" s="257"/>
    </row>
    <row r="248" spans="1:26" ht="15.75" customHeight="1" hidden="1">
      <c r="A248" s="257"/>
      <c r="B248" s="280" t="s">
        <v>593</v>
      </c>
      <c r="C248" s="272" t="s">
        <v>161</v>
      </c>
      <c r="D248" s="683">
        <v>20</v>
      </c>
      <c r="E248" s="683">
        <v>20</v>
      </c>
      <c r="F248" s="593">
        <v>20</v>
      </c>
      <c r="G248" s="257"/>
      <c r="H248" s="257"/>
      <c r="I248" s="257"/>
      <c r="J248" s="397"/>
      <c r="K248" s="397"/>
      <c r="L248" s="397"/>
      <c r="M248" s="397"/>
      <c r="N248" s="397"/>
      <c r="O248" s="397"/>
      <c r="P248" s="257"/>
      <c r="Q248" s="257"/>
      <c r="R248" s="257"/>
      <c r="S248" s="257"/>
      <c r="T248" s="257"/>
      <c r="U248" s="397"/>
      <c r="V248" s="595"/>
      <c r="W248" s="591"/>
      <c r="X248" s="425"/>
      <c r="Y248" s="437">
        <f t="shared" si="31"/>
        <v>20</v>
      </c>
      <c r="Z248" s="257"/>
    </row>
    <row r="249" spans="1:26" ht="15.75" customHeight="1" hidden="1">
      <c r="A249" s="257"/>
      <c r="B249" s="280" t="s">
        <v>594</v>
      </c>
      <c r="C249" s="272" t="s">
        <v>161</v>
      </c>
      <c r="D249" s="683">
        <v>25</v>
      </c>
      <c r="E249" s="683">
        <v>25</v>
      </c>
      <c r="F249" s="593">
        <v>25</v>
      </c>
      <c r="G249" s="257"/>
      <c r="H249" s="257"/>
      <c r="I249" s="257"/>
      <c r="J249" s="397"/>
      <c r="K249" s="397"/>
      <c r="L249" s="397"/>
      <c r="M249" s="397"/>
      <c r="N249" s="397"/>
      <c r="O249" s="397"/>
      <c r="P249" s="257"/>
      <c r="Q249" s="257"/>
      <c r="R249" s="257"/>
      <c r="S249" s="257"/>
      <c r="T249" s="257"/>
      <c r="U249" s="397"/>
      <c r="V249" s="595"/>
      <c r="W249" s="591"/>
      <c r="X249" s="425"/>
      <c r="Y249" s="437">
        <f t="shared" si="31"/>
        <v>25</v>
      </c>
      <c r="Z249" s="257"/>
    </row>
    <row r="250" spans="1:26" ht="15.75" customHeight="1" hidden="1">
      <c r="A250" s="257"/>
      <c r="B250" s="280" t="s">
        <v>595</v>
      </c>
      <c r="C250" s="272" t="s">
        <v>161</v>
      </c>
      <c r="D250" s="683">
        <v>20</v>
      </c>
      <c r="E250" s="683">
        <v>20</v>
      </c>
      <c r="F250" s="593">
        <v>20</v>
      </c>
      <c r="G250" s="257"/>
      <c r="H250" s="257"/>
      <c r="I250" s="257"/>
      <c r="J250" s="397"/>
      <c r="K250" s="397"/>
      <c r="L250" s="397"/>
      <c r="M250" s="397"/>
      <c r="N250" s="397"/>
      <c r="O250" s="397"/>
      <c r="P250" s="257"/>
      <c r="Q250" s="257"/>
      <c r="R250" s="257"/>
      <c r="S250" s="257"/>
      <c r="T250" s="257"/>
      <c r="U250" s="397"/>
      <c r="V250" s="595"/>
      <c r="W250" s="591"/>
      <c r="X250" s="425"/>
      <c r="Y250" s="437">
        <f t="shared" si="31"/>
        <v>20</v>
      </c>
      <c r="Z250" s="257"/>
    </row>
    <row r="251" spans="1:26" ht="15.75" customHeight="1" hidden="1">
      <c r="A251" s="257"/>
      <c r="B251" s="280" t="s">
        <v>596</v>
      </c>
      <c r="C251" s="272" t="s">
        <v>161</v>
      </c>
      <c r="D251" s="683">
        <v>20</v>
      </c>
      <c r="E251" s="683">
        <v>20</v>
      </c>
      <c r="F251" s="593">
        <v>20</v>
      </c>
      <c r="G251" s="257"/>
      <c r="H251" s="257"/>
      <c r="I251" s="257"/>
      <c r="J251" s="397"/>
      <c r="K251" s="397"/>
      <c r="L251" s="397"/>
      <c r="M251" s="397"/>
      <c r="N251" s="397"/>
      <c r="O251" s="397"/>
      <c r="P251" s="257"/>
      <c r="Q251" s="257"/>
      <c r="R251" s="257"/>
      <c r="S251" s="257"/>
      <c r="T251" s="257"/>
      <c r="U251" s="397"/>
      <c r="V251" s="595"/>
      <c r="W251" s="591"/>
      <c r="X251" s="425"/>
      <c r="Y251" s="437">
        <f t="shared" si="31"/>
        <v>20</v>
      </c>
      <c r="Z251" s="257"/>
    </row>
    <row r="252" spans="1:26" ht="15.75" customHeight="1" hidden="1">
      <c r="A252" s="257"/>
      <c r="B252" s="280" t="s">
        <v>597</v>
      </c>
      <c r="C252" s="272" t="s">
        <v>161</v>
      </c>
      <c r="D252" s="683">
        <v>25</v>
      </c>
      <c r="E252" s="683">
        <v>25</v>
      </c>
      <c r="F252" s="593">
        <v>25</v>
      </c>
      <c r="G252" s="257"/>
      <c r="H252" s="257"/>
      <c r="I252" s="257"/>
      <c r="J252" s="397"/>
      <c r="K252" s="397"/>
      <c r="L252" s="397"/>
      <c r="M252" s="397"/>
      <c r="N252" s="397"/>
      <c r="O252" s="397"/>
      <c r="P252" s="257"/>
      <c r="Q252" s="257"/>
      <c r="R252" s="257"/>
      <c r="S252" s="257"/>
      <c r="T252" s="257"/>
      <c r="U252" s="397"/>
      <c r="V252" s="595"/>
      <c r="W252" s="591"/>
      <c r="X252" s="425"/>
      <c r="Y252" s="437">
        <f t="shared" si="31"/>
        <v>25</v>
      </c>
      <c r="Z252" s="257"/>
    </row>
    <row r="253" spans="1:26" ht="15.75" customHeight="1" hidden="1">
      <c r="A253" s="257"/>
      <c r="B253" s="280" t="s">
        <v>598</v>
      </c>
      <c r="C253" s="272" t="s">
        <v>161</v>
      </c>
      <c r="D253" s="683">
        <v>20</v>
      </c>
      <c r="E253" s="683">
        <v>20</v>
      </c>
      <c r="F253" s="593">
        <v>20</v>
      </c>
      <c r="G253" s="257"/>
      <c r="H253" s="257"/>
      <c r="I253" s="257"/>
      <c r="J253" s="397"/>
      <c r="K253" s="397"/>
      <c r="L253" s="397"/>
      <c r="M253" s="397"/>
      <c r="N253" s="397"/>
      <c r="O253" s="397"/>
      <c r="P253" s="257"/>
      <c r="Q253" s="257"/>
      <c r="R253" s="257"/>
      <c r="S253" s="257"/>
      <c r="T253" s="257"/>
      <c r="U253" s="397"/>
      <c r="V253" s="595"/>
      <c r="W253" s="591"/>
      <c r="X253" s="425"/>
      <c r="Y253" s="437">
        <f t="shared" si="31"/>
        <v>20</v>
      </c>
      <c r="Z253" s="257"/>
    </row>
    <row r="254" spans="1:26" ht="15.75" customHeight="1" hidden="1">
      <c r="A254" s="257"/>
      <c r="B254" s="280" t="s">
        <v>599</v>
      </c>
      <c r="C254" s="272" t="s">
        <v>161</v>
      </c>
      <c r="D254" s="683">
        <v>20</v>
      </c>
      <c r="E254" s="683">
        <v>20</v>
      </c>
      <c r="F254" s="593">
        <v>20</v>
      </c>
      <c r="G254" s="257"/>
      <c r="H254" s="257"/>
      <c r="I254" s="257"/>
      <c r="J254" s="397"/>
      <c r="K254" s="397"/>
      <c r="L254" s="397"/>
      <c r="M254" s="397"/>
      <c r="N254" s="397"/>
      <c r="O254" s="397"/>
      <c r="P254" s="257"/>
      <c r="Q254" s="257"/>
      <c r="R254" s="257"/>
      <c r="S254" s="257"/>
      <c r="T254" s="257"/>
      <c r="U254" s="397"/>
      <c r="V254" s="595"/>
      <c r="W254" s="591"/>
      <c r="X254" s="425"/>
      <c r="Y254" s="437">
        <f t="shared" si="31"/>
        <v>20</v>
      </c>
      <c r="Z254" s="257"/>
    </row>
    <row r="255" spans="1:26" ht="15.75" customHeight="1" hidden="1">
      <c r="A255" s="257"/>
      <c r="B255" s="280" t="s">
        <v>600</v>
      </c>
      <c r="C255" s="272" t="s">
        <v>161</v>
      </c>
      <c r="D255" s="683">
        <v>20</v>
      </c>
      <c r="E255" s="683">
        <v>20</v>
      </c>
      <c r="F255" s="593">
        <v>20</v>
      </c>
      <c r="G255" s="257"/>
      <c r="H255" s="257"/>
      <c r="I255" s="257"/>
      <c r="J255" s="397"/>
      <c r="K255" s="397"/>
      <c r="L255" s="397"/>
      <c r="M255" s="397"/>
      <c r="N255" s="397"/>
      <c r="O255" s="397"/>
      <c r="P255" s="257"/>
      <c r="Q255" s="257"/>
      <c r="R255" s="257"/>
      <c r="S255" s="257"/>
      <c r="T255" s="257"/>
      <c r="U255" s="397"/>
      <c r="V255" s="595"/>
      <c r="W255" s="591"/>
      <c r="X255" s="425"/>
      <c r="Y255" s="437">
        <f t="shared" si="31"/>
        <v>20</v>
      </c>
      <c r="Z255" s="257"/>
    </row>
    <row r="256" spans="1:26" ht="15.75" customHeight="1" hidden="1">
      <c r="A256" s="257"/>
      <c r="B256" s="280" t="s">
        <v>601</v>
      </c>
      <c r="C256" s="272" t="s">
        <v>161</v>
      </c>
      <c r="D256" s="683">
        <v>20</v>
      </c>
      <c r="E256" s="683">
        <v>20</v>
      </c>
      <c r="F256" s="593">
        <v>20</v>
      </c>
      <c r="G256" s="257"/>
      <c r="H256" s="257"/>
      <c r="I256" s="257"/>
      <c r="J256" s="397"/>
      <c r="K256" s="397"/>
      <c r="L256" s="397"/>
      <c r="M256" s="397"/>
      <c r="N256" s="397"/>
      <c r="O256" s="397"/>
      <c r="P256" s="257"/>
      <c r="Q256" s="257"/>
      <c r="R256" s="257"/>
      <c r="S256" s="257"/>
      <c r="T256" s="257"/>
      <c r="U256" s="397"/>
      <c r="V256" s="595"/>
      <c r="W256" s="591"/>
      <c r="X256" s="425"/>
      <c r="Y256" s="437">
        <f t="shared" si="31"/>
        <v>20</v>
      </c>
      <c r="Z256" s="257"/>
    </row>
    <row r="257" spans="1:26" ht="15.75" customHeight="1" hidden="1">
      <c r="A257" s="257"/>
      <c r="B257" s="280" t="s">
        <v>602</v>
      </c>
      <c r="C257" s="272" t="s">
        <v>161</v>
      </c>
      <c r="D257" s="683">
        <v>20</v>
      </c>
      <c r="E257" s="683">
        <v>20</v>
      </c>
      <c r="F257" s="593">
        <v>20</v>
      </c>
      <c r="G257" s="257"/>
      <c r="H257" s="257"/>
      <c r="I257" s="257"/>
      <c r="J257" s="397"/>
      <c r="K257" s="397"/>
      <c r="L257" s="397"/>
      <c r="M257" s="397"/>
      <c r="N257" s="397"/>
      <c r="O257" s="397"/>
      <c r="P257" s="257"/>
      <c r="Q257" s="257"/>
      <c r="R257" s="257"/>
      <c r="S257" s="257"/>
      <c r="T257" s="257"/>
      <c r="U257" s="397"/>
      <c r="V257" s="595"/>
      <c r="W257" s="591"/>
      <c r="X257" s="425"/>
      <c r="Y257" s="437">
        <f t="shared" si="31"/>
        <v>20</v>
      </c>
      <c r="Z257" s="257"/>
    </row>
    <row r="258" spans="1:26" ht="15.75" customHeight="1" hidden="1">
      <c r="A258" s="257"/>
      <c r="B258" s="280" t="s">
        <v>603</v>
      </c>
      <c r="C258" s="272" t="s">
        <v>161</v>
      </c>
      <c r="D258" s="683">
        <v>15</v>
      </c>
      <c r="E258" s="683">
        <v>15</v>
      </c>
      <c r="F258" s="593">
        <v>15</v>
      </c>
      <c r="G258" s="257"/>
      <c r="H258" s="257"/>
      <c r="I258" s="257"/>
      <c r="J258" s="397"/>
      <c r="K258" s="397"/>
      <c r="L258" s="397"/>
      <c r="M258" s="397"/>
      <c r="N258" s="397"/>
      <c r="O258" s="397"/>
      <c r="P258" s="257"/>
      <c r="Q258" s="257"/>
      <c r="R258" s="257"/>
      <c r="S258" s="257"/>
      <c r="T258" s="257"/>
      <c r="U258" s="397"/>
      <c r="V258" s="595"/>
      <c r="W258" s="591"/>
      <c r="X258" s="425"/>
      <c r="Y258" s="437">
        <f t="shared" si="31"/>
        <v>15</v>
      </c>
      <c r="Z258" s="257"/>
    </row>
    <row r="259" spans="1:26" ht="15.75" customHeight="1" hidden="1">
      <c r="A259" s="257"/>
      <c r="B259" s="280" t="s">
        <v>604</v>
      </c>
      <c r="C259" s="272" t="s">
        <v>161</v>
      </c>
      <c r="D259" s="683">
        <v>20</v>
      </c>
      <c r="E259" s="683">
        <v>20</v>
      </c>
      <c r="F259" s="593">
        <v>20</v>
      </c>
      <c r="G259" s="257"/>
      <c r="H259" s="257"/>
      <c r="I259" s="257"/>
      <c r="J259" s="397"/>
      <c r="K259" s="397"/>
      <c r="L259" s="397"/>
      <c r="M259" s="397"/>
      <c r="N259" s="397"/>
      <c r="O259" s="397"/>
      <c r="P259" s="257"/>
      <c r="Q259" s="257"/>
      <c r="R259" s="257"/>
      <c r="S259" s="257"/>
      <c r="T259" s="257"/>
      <c r="U259" s="397"/>
      <c r="V259" s="595"/>
      <c r="W259" s="591"/>
      <c r="X259" s="425"/>
      <c r="Y259" s="437">
        <f t="shared" si="31"/>
        <v>20</v>
      </c>
      <c r="Z259" s="257"/>
    </row>
    <row r="260" spans="1:26" ht="15.75" customHeight="1" hidden="1">
      <c r="A260" s="257"/>
      <c r="B260" s="280" t="s">
        <v>605</v>
      </c>
      <c r="C260" s="272" t="s">
        <v>161</v>
      </c>
      <c r="D260" s="683">
        <v>25</v>
      </c>
      <c r="E260" s="683">
        <v>25</v>
      </c>
      <c r="F260" s="593">
        <v>25</v>
      </c>
      <c r="G260" s="257"/>
      <c r="H260" s="257"/>
      <c r="I260" s="257"/>
      <c r="J260" s="397"/>
      <c r="K260" s="397"/>
      <c r="L260" s="397"/>
      <c r="M260" s="397"/>
      <c r="N260" s="397"/>
      <c r="O260" s="397"/>
      <c r="P260" s="257"/>
      <c r="Q260" s="257"/>
      <c r="R260" s="257"/>
      <c r="S260" s="257"/>
      <c r="T260" s="257"/>
      <c r="U260" s="397"/>
      <c r="V260" s="595"/>
      <c r="W260" s="591"/>
      <c r="X260" s="425"/>
      <c r="Y260" s="437">
        <f t="shared" si="31"/>
        <v>25</v>
      </c>
      <c r="Z260" s="257"/>
    </row>
    <row r="261" spans="1:26" ht="15.75" customHeight="1" hidden="1">
      <c r="A261" s="257"/>
      <c r="B261" s="280" t="s">
        <v>606</v>
      </c>
      <c r="C261" s="272" t="s">
        <v>161</v>
      </c>
      <c r="D261" s="683">
        <v>25</v>
      </c>
      <c r="E261" s="683">
        <v>25</v>
      </c>
      <c r="F261" s="593">
        <v>25</v>
      </c>
      <c r="G261" s="257"/>
      <c r="H261" s="257"/>
      <c r="I261" s="257"/>
      <c r="J261" s="397"/>
      <c r="K261" s="397"/>
      <c r="L261" s="397"/>
      <c r="M261" s="397"/>
      <c r="N261" s="397"/>
      <c r="O261" s="397"/>
      <c r="P261" s="257"/>
      <c r="Q261" s="257"/>
      <c r="R261" s="257"/>
      <c r="S261" s="257"/>
      <c r="T261" s="257"/>
      <c r="U261" s="397"/>
      <c r="V261" s="595"/>
      <c r="W261" s="591"/>
      <c r="X261" s="425"/>
      <c r="Y261" s="437">
        <f t="shared" si="31"/>
        <v>25</v>
      </c>
      <c r="Z261" s="257"/>
    </row>
    <row r="262" spans="1:26" ht="15.75" customHeight="1" hidden="1">
      <c r="A262" s="257"/>
      <c r="B262" s="280" t="s">
        <v>607</v>
      </c>
      <c r="C262" s="272" t="s">
        <v>161</v>
      </c>
      <c r="D262" s="683">
        <v>25</v>
      </c>
      <c r="E262" s="683">
        <v>25</v>
      </c>
      <c r="F262" s="593">
        <v>25</v>
      </c>
      <c r="G262" s="257"/>
      <c r="H262" s="257"/>
      <c r="I262" s="257"/>
      <c r="J262" s="397"/>
      <c r="K262" s="397"/>
      <c r="L262" s="397"/>
      <c r="M262" s="397"/>
      <c r="N262" s="397"/>
      <c r="O262" s="397"/>
      <c r="P262" s="257"/>
      <c r="Q262" s="257"/>
      <c r="R262" s="257"/>
      <c r="S262" s="257"/>
      <c r="T262" s="257"/>
      <c r="U262" s="397"/>
      <c r="V262" s="595"/>
      <c r="W262" s="591"/>
      <c r="X262" s="425"/>
      <c r="Y262" s="437">
        <f t="shared" si="31"/>
        <v>25</v>
      </c>
      <c r="Z262" s="257"/>
    </row>
    <row r="263" spans="1:26" ht="15.75" customHeight="1" hidden="1">
      <c r="A263" s="257"/>
      <c r="B263" s="280" t="s">
        <v>608</v>
      </c>
      <c r="C263" s="272" t="s">
        <v>161</v>
      </c>
      <c r="D263" s="683">
        <v>25</v>
      </c>
      <c r="E263" s="683">
        <v>25</v>
      </c>
      <c r="F263" s="593">
        <v>25</v>
      </c>
      <c r="G263" s="257"/>
      <c r="H263" s="257"/>
      <c r="I263" s="257"/>
      <c r="J263" s="397"/>
      <c r="K263" s="397"/>
      <c r="L263" s="397"/>
      <c r="M263" s="397"/>
      <c r="N263" s="397"/>
      <c r="O263" s="397"/>
      <c r="P263" s="257"/>
      <c r="Q263" s="257"/>
      <c r="R263" s="257"/>
      <c r="S263" s="257"/>
      <c r="T263" s="257"/>
      <c r="U263" s="397"/>
      <c r="V263" s="595"/>
      <c r="W263" s="591"/>
      <c r="X263" s="425"/>
      <c r="Y263" s="437">
        <f t="shared" si="31"/>
        <v>25</v>
      </c>
      <c r="Z263" s="257"/>
    </row>
    <row r="264" spans="1:26" ht="15.75" customHeight="1" hidden="1">
      <c r="A264" s="257"/>
      <c r="B264" s="280" t="s">
        <v>609</v>
      </c>
      <c r="C264" s="272" t="s">
        <v>161</v>
      </c>
      <c r="D264" s="683">
        <v>25</v>
      </c>
      <c r="E264" s="683">
        <v>25</v>
      </c>
      <c r="F264" s="593">
        <v>25</v>
      </c>
      <c r="G264" s="257"/>
      <c r="H264" s="257"/>
      <c r="I264" s="257"/>
      <c r="J264" s="397"/>
      <c r="K264" s="397"/>
      <c r="L264" s="397"/>
      <c r="M264" s="397"/>
      <c r="N264" s="397"/>
      <c r="O264" s="397"/>
      <c r="P264" s="257"/>
      <c r="Q264" s="257"/>
      <c r="R264" s="257"/>
      <c r="S264" s="257"/>
      <c r="T264" s="257"/>
      <c r="U264" s="397"/>
      <c r="V264" s="595"/>
      <c r="W264" s="591"/>
      <c r="X264" s="425"/>
      <c r="Y264" s="437">
        <f t="shared" si="31"/>
        <v>25</v>
      </c>
      <c r="Z264" s="257"/>
    </row>
    <row r="265" spans="1:26" ht="15.75" customHeight="1" hidden="1">
      <c r="A265" s="257"/>
      <c r="B265" s="280" t="s">
        <v>529</v>
      </c>
      <c r="C265" s="272" t="s">
        <v>161</v>
      </c>
      <c r="D265" s="683">
        <v>15</v>
      </c>
      <c r="E265" s="683">
        <v>15</v>
      </c>
      <c r="F265" s="593">
        <v>15</v>
      </c>
      <c r="G265" s="257"/>
      <c r="H265" s="257"/>
      <c r="I265" s="257"/>
      <c r="J265" s="397"/>
      <c r="K265" s="397"/>
      <c r="L265" s="397"/>
      <c r="M265" s="397"/>
      <c r="N265" s="397"/>
      <c r="O265" s="397"/>
      <c r="P265" s="257"/>
      <c r="Q265" s="257"/>
      <c r="R265" s="257"/>
      <c r="S265" s="257"/>
      <c r="T265" s="257"/>
      <c r="U265" s="397"/>
      <c r="V265" s="595"/>
      <c r="W265" s="591"/>
      <c r="X265" s="425"/>
      <c r="Y265" s="437">
        <f t="shared" si="31"/>
        <v>15</v>
      </c>
      <c r="Z265" s="257"/>
    </row>
    <row r="266" spans="1:26" ht="15.75" customHeight="1" hidden="1">
      <c r="A266" s="257"/>
      <c r="B266" s="281" t="s">
        <v>530</v>
      </c>
      <c r="C266" s="272" t="s">
        <v>161</v>
      </c>
      <c r="D266" s="683">
        <v>15</v>
      </c>
      <c r="E266" s="683">
        <v>15</v>
      </c>
      <c r="F266" s="593">
        <v>15</v>
      </c>
      <c r="G266" s="257"/>
      <c r="H266" s="257"/>
      <c r="I266" s="257"/>
      <c r="J266" s="397"/>
      <c r="K266" s="397"/>
      <c r="L266" s="397"/>
      <c r="M266" s="397"/>
      <c r="N266" s="397"/>
      <c r="O266" s="397"/>
      <c r="P266" s="257"/>
      <c r="Q266" s="257"/>
      <c r="R266" s="257"/>
      <c r="S266" s="257"/>
      <c r="T266" s="257"/>
      <c r="U266" s="397"/>
      <c r="V266" s="595"/>
      <c r="W266" s="591"/>
      <c r="X266" s="425"/>
      <c r="Y266" s="437">
        <f t="shared" si="31"/>
        <v>15</v>
      </c>
      <c r="Z266" s="257"/>
    </row>
    <row r="267" spans="1:26" ht="15.75" customHeight="1" hidden="1">
      <c r="A267" s="257"/>
      <c r="B267" s="280" t="s">
        <v>544</v>
      </c>
      <c r="C267" s="272" t="s">
        <v>161</v>
      </c>
      <c r="D267" s="683">
        <v>15</v>
      </c>
      <c r="E267" s="683">
        <v>15</v>
      </c>
      <c r="F267" s="593">
        <v>15</v>
      </c>
      <c r="G267" s="257"/>
      <c r="H267" s="257"/>
      <c r="I267" s="257"/>
      <c r="J267" s="397"/>
      <c r="K267" s="397"/>
      <c r="L267" s="397"/>
      <c r="M267" s="397"/>
      <c r="N267" s="397"/>
      <c r="O267" s="397"/>
      <c r="P267" s="257"/>
      <c r="Q267" s="257"/>
      <c r="R267" s="257"/>
      <c r="S267" s="257"/>
      <c r="T267" s="257"/>
      <c r="U267" s="397"/>
      <c r="V267" s="595"/>
      <c r="W267" s="591"/>
      <c r="X267" s="425"/>
      <c r="Y267" s="437">
        <f t="shared" si="31"/>
        <v>15</v>
      </c>
      <c r="Z267" s="257"/>
    </row>
    <row r="268" spans="1:26" ht="15.75" customHeight="1" hidden="1">
      <c r="A268" s="257"/>
      <c r="B268" s="280" t="s">
        <v>546</v>
      </c>
      <c r="C268" s="272" t="s">
        <v>161</v>
      </c>
      <c r="D268" s="683">
        <v>15</v>
      </c>
      <c r="E268" s="683">
        <v>15</v>
      </c>
      <c r="F268" s="593">
        <v>15</v>
      </c>
      <c r="G268" s="257"/>
      <c r="H268" s="257"/>
      <c r="I268" s="257"/>
      <c r="J268" s="397"/>
      <c r="K268" s="397"/>
      <c r="L268" s="397"/>
      <c r="M268" s="397"/>
      <c r="N268" s="397"/>
      <c r="O268" s="397"/>
      <c r="P268" s="257"/>
      <c r="Q268" s="257"/>
      <c r="R268" s="257"/>
      <c r="S268" s="257"/>
      <c r="T268" s="257"/>
      <c r="U268" s="397"/>
      <c r="V268" s="595"/>
      <c r="W268" s="591"/>
      <c r="X268" s="425"/>
      <c r="Y268" s="437">
        <f t="shared" si="31"/>
        <v>15</v>
      </c>
      <c r="Z268" s="257"/>
    </row>
    <row r="269" spans="1:26" ht="15.75" customHeight="1" hidden="1">
      <c r="A269" s="257"/>
      <c r="B269" s="280" t="s">
        <v>547</v>
      </c>
      <c r="C269" s="272" t="s">
        <v>161</v>
      </c>
      <c r="D269" s="683">
        <v>15</v>
      </c>
      <c r="E269" s="683">
        <v>15</v>
      </c>
      <c r="F269" s="593">
        <v>15</v>
      </c>
      <c r="G269" s="257"/>
      <c r="H269" s="257"/>
      <c r="I269" s="257"/>
      <c r="J269" s="397"/>
      <c r="K269" s="397"/>
      <c r="L269" s="397"/>
      <c r="M269" s="397"/>
      <c r="N269" s="397"/>
      <c r="O269" s="397"/>
      <c r="P269" s="257"/>
      <c r="Q269" s="257"/>
      <c r="R269" s="257"/>
      <c r="S269" s="257"/>
      <c r="T269" s="257"/>
      <c r="U269" s="397"/>
      <c r="V269" s="595"/>
      <c r="W269" s="591"/>
      <c r="X269" s="425"/>
      <c r="Y269" s="437">
        <f t="shared" si="31"/>
        <v>15</v>
      </c>
      <c r="Z269" s="257"/>
    </row>
    <row r="270" spans="1:26" ht="15.75" customHeight="1" hidden="1">
      <c r="A270" s="257"/>
      <c r="B270" s="280" t="s">
        <v>548</v>
      </c>
      <c r="C270" s="272" t="s">
        <v>161</v>
      </c>
      <c r="D270" s="683">
        <v>15</v>
      </c>
      <c r="E270" s="683">
        <v>15</v>
      </c>
      <c r="F270" s="593">
        <v>15</v>
      </c>
      <c r="G270" s="257"/>
      <c r="H270" s="257"/>
      <c r="I270" s="257"/>
      <c r="J270" s="397"/>
      <c r="K270" s="397"/>
      <c r="L270" s="397"/>
      <c r="M270" s="397"/>
      <c r="N270" s="397"/>
      <c r="O270" s="397"/>
      <c r="P270" s="257"/>
      <c r="Q270" s="257"/>
      <c r="R270" s="257"/>
      <c r="S270" s="257"/>
      <c r="T270" s="257"/>
      <c r="U270" s="397"/>
      <c r="V270" s="595"/>
      <c r="W270" s="591"/>
      <c r="X270" s="425"/>
      <c r="Y270" s="437">
        <f t="shared" si="31"/>
        <v>15</v>
      </c>
      <c r="Z270" s="257"/>
    </row>
    <row r="271" spans="1:26" ht="15.75" customHeight="1" hidden="1">
      <c r="A271" s="257"/>
      <c r="B271" s="280" t="s">
        <v>549</v>
      </c>
      <c r="C271" s="272" t="s">
        <v>161</v>
      </c>
      <c r="D271" s="683">
        <v>15</v>
      </c>
      <c r="E271" s="683">
        <v>15</v>
      </c>
      <c r="F271" s="593">
        <v>15</v>
      </c>
      <c r="G271" s="257"/>
      <c r="H271" s="257"/>
      <c r="I271" s="257"/>
      <c r="J271" s="397"/>
      <c r="K271" s="397"/>
      <c r="L271" s="397"/>
      <c r="M271" s="397"/>
      <c r="N271" s="397"/>
      <c r="O271" s="397"/>
      <c r="P271" s="257"/>
      <c r="Q271" s="257"/>
      <c r="R271" s="257"/>
      <c r="S271" s="257"/>
      <c r="T271" s="257"/>
      <c r="U271" s="397"/>
      <c r="V271" s="595"/>
      <c r="W271" s="591"/>
      <c r="X271" s="425"/>
      <c r="Y271" s="437">
        <f aca="true" t="shared" si="32" ref="Y271:Y333">F271+G271+H271+I271+J271+K271+L271+M271+N271+O271+U271+V271+W271+X271</f>
        <v>15</v>
      </c>
      <c r="Z271" s="257"/>
    </row>
    <row r="272" spans="1:26" ht="15.75" customHeight="1" hidden="1">
      <c r="A272" s="257"/>
      <c r="B272" s="280" t="s">
        <v>550</v>
      </c>
      <c r="C272" s="272" t="s">
        <v>161</v>
      </c>
      <c r="D272" s="683">
        <v>15</v>
      </c>
      <c r="E272" s="683">
        <v>15</v>
      </c>
      <c r="F272" s="593">
        <v>15</v>
      </c>
      <c r="G272" s="257"/>
      <c r="H272" s="257"/>
      <c r="I272" s="257"/>
      <c r="J272" s="397"/>
      <c r="K272" s="397"/>
      <c r="L272" s="397"/>
      <c r="M272" s="397"/>
      <c r="N272" s="397"/>
      <c r="O272" s="397"/>
      <c r="P272" s="257"/>
      <c r="Q272" s="257"/>
      <c r="R272" s="257"/>
      <c r="S272" s="257"/>
      <c r="T272" s="257"/>
      <c r="U272" s="397"/>
      <c r="V272" s="595"/>
      <c r="W272" s="591"/>
      <c r="X272" s="425"/>
      <c r="Y272" s="437">
        <f t="shared" si="32"/>
        <v>15</v>
      </c>
      <c r="Z272" s="257"/>
    </row>
    <row r="273" spans="1:26" ht="15.75" customHeight="1" hidden="1">
      <c r="A273" s="257"/>
      <c r="B273" s="282" t="s">
        <v>551</v>
      </c>
      <c r="C273" s="272" t="s">
        <v>161</v>
      </c>
      <c r="D273" s="683">
        <v>20</v>
      </c>
      <c r="E273" s="683">
        <v>20</v>
      </c>
      <c r="F273" s="593">
        <v>20</v>
      </c>
      <c r="G273" s="257"/>
      <c r="H273" s="257"/>
      <c r="I273" s="257"/>
      <c r="J273" s="397"/>
      <c r="K273" s="397"/>
      <c r="L273" s="397"/>
      <c r="M273" s="397"/>
      <c r="N273" s="397"/>
      <c r="O273" s="397"/>
      <c r="P273" s="257"/>
      <c r="Q273" s="257"/>
      <c r="R273" s="257"/>
      <c r="S273" s="257"/>
      <c r="T273" s="257"/>
      <c r="U273" s="397"/>
      <c r="V273" s="595"/>
      <c r="W273" s="591"/>
      <c r="X273" s="425"/>
      <c r="Y273" s="437">
        <f t="shared" si="32"/>
        <v>20</v>
      </c>
      <c r="Z273" s="257"/>
    </row>
    <row r="274" spans="1:26" ht="15.75" customHeight="1" hidden="1">
      <c r="A274" s="257"/>
      <c r="B274" s="282" t="s">
        <v>552</v>
      </c>
      <c r="C274" s="272" t="s">
        <v>161</v>
      </c>
      <c r="D274" s="683">
        <v>20</v>
      </c>
      <c r="E274" s="683">
        <v>20</v>
      </c>
      <c r="F274" s="593">
        <v>20</v>
      </c>
      <c r="G274" s="257"/>
      <c r="H274" s="257"/>
      <c r="I274" s="257"/>
      <c r="J274" s="397"/>
      <c r="K274" s="397"/>
      <c r="L274" s="397"/>
      <c r="M274" s="397"/>
      <c r="N274" s="397"/>
      <c r="O274" s="397"/>
      <c r="P274" s="257"/>
      <c r="Q274" s="257"/>
      <c r="R274" s="257"/>
      <c r="S274" s="257"/>
      <c r="T274" s="257"/>
      <c r="U274" s="397"/>
      <c r="V274" s="595"/>
      <c r="W274" s="591"/>
      <c r="X274" s="425"/>
      <c r="Y274" s="437">
        <f t="shared" si="32"/>
        <v>20</v>
      </c>
      <c r="Z274" s="257"/>
    </row>
    <row r="275" spans="1:26" ht="15.75" customHeight="1" hidden="1">
      <c r="A275" s="257"/>
      <c r="B275" s="282" t="s">
        <v>531</v>
      </c>
      <c r="C275" s="272" t="s">
        <v>161</v>
      </c>
      <c r="D275" s="683">
        <v>20</v>
      </c>
      <c r="E275" s="683">
        <v>20</v>
      </c>
      <c r="F275" s="593">
        <v>20</v>
      </c>
      <c r="G275" s="257"/>
      <c r="H275" s="257"/>
      <c r="I275" s="257"/>
      <c r="J275" s="397"/>
      <c r="K275" s="397"/>
      <c r="L275" s="397"/>
      <c r="M275" s="397"/>
      <c r="N275" s="397"/>
      <c r="O275" s="397"/>
      <c r="P275" s="257"/>
      <c r="Q275" s="257"/>
      <c r="R275" s="257"/>
      <c r="S275" s="257"/>
      <c r="T275" s="257"/>
      <c r="U275" s="397"/>
      <c r="V275" s="595"/>
      <c r="W275" s="591"/>
      <c r="X275" s="425"/>
      <c r="Y275" s="437">
        <f t="shared" si="32"/>
        <v>20</v>
      </c>
      <c r="Z275" s="257"/>
    </row>
    <row r="276" spans="1:26" ht="15.75" customHeight="1" hidden="1">
      <c r="A276" s="257"/>
      <c r="B276" s="280" t="s">
        <v>543</v>
      </c>
      <c r="C276" s="272" t="s">
        <v>161</v>
      </c>
      <c r="D276" s="683">
        <v>20</v>
      </c>
      <c r="E276" s="683">
        <v>20</v>
      </c>
      <c r="F276" s="593">
        <v>20</v>
      </c>
      <c r="G276" s="257"/>
      <c r="H276" s="257"/>
      <c r="I276" s="257"/>
      <c r="J276" s="397"/>
      <c r="K276" s="397"/>
      <c r="L276" s="397"/>
      <c r="M276" s="397"/>
      <c r="N276" s="397"/>
      <c r="O276" s="397"/>
      <c r="P276" s="257"/>
      <c r="Q276" s="257"/>
      <c r="R276" s="257"/>
      <c r="S276" s="257"/>
      <c r="T276" s="257"/>
      <c r="U276" s="397"/>
      <c r="V276" s="595"/>
      <c r="W276" s="591"/>
      <c r="X276" s="425"/>
      <c r="Y276" s="437">
        <f t="shared" si="32"/>
        <v>20</v>
      </c>
      <c r="Z276" s="257"/>
    </row>
    <row r="277" spans="1:26" ht="15.75" customHeight="1" hidden="1">
      <c r="A277" s="257"/>
      <c r="B277" s="280" t="s">
        <v>532</v>
      </c>
      <c r="C277" s="272" t="s">
        <v>161</v>
      </c>
      <c r="D277" s="686">
        <v>10</v>
      </c>
      <c r="E277" s="686">
        <v>10</v>
      </c>
      <c r="F277" s="637">
        <v>10</v>
      </c>
      <c r="G277" s="257"/>
      <c r="H277" s="257"/>
      <c r="I277" s="257"/>
      <c r="J277" s="397"/>
      <c r="K277" s="397"/>
      <c r="L277" s="397"/>
      <c r="M277" s="397"/>
      <c r="N277" s="397"/>
      <c r="O277" s="397"/>
      <c r="P277" s="257"/>
      <c r="Q277" s="257"/>
      <c r="R277" s="257"/>
      <c r="S277" s="257"/>
      <c r="T277" s="257"/>
      <c r="U277" s="397"/>
      <c r="V277" s="595"/>
      <c r="W277" s="591"/>
      <c r="X277" s="425"/>
      <c r="Y277" s="437">
        <f t="shared" si="32"/>
        <v>10</v>
      </c>
      <c r="Z277" s="257"/>
    </row>
    <row r="278" spans="1:26" ht="15.75" customHeight="1" hidden="1">
      <c r="A278" s="257"/>
      <c r="B278" s="280" t="s">
        <v>533</v>
      </c>
      <c r="C278" s="272" t="s">
        <v>161</v>
      </c>
      <c r="D278" s="683">
        <v>15</v>
      </c>
      <c r="E278" s="683">
        <v>15</v>
      </c>
      <c r="F278" s="593">
        <v>15</v>
      </c>
      <c r="G278" s="257"/>
      <c r="H278" s="257"/>
      <c r="I278" s="257"/>
      <c r="J278" s="397"/>
      <c r="K278" s="397"/>
      <c r="L278" s="397"/>
      <c r="M278" s="397"/>
      <c r="N278" s="397"/>
      <c r="O278" s="397"/>
      <c r="P278" s="257"/>
      <c r="Q278" s="257"/>
      <c r="R278" s="257"/>
      <c r="S278" s="257"/>
      <c r="T278" s="257"/>
      <c r="U278" s="397"/>
      <c r="V278" s="595"/>
      <c r="W278" s="591"/>
      <c r="X278" s="425"/>
      <c r="Y278" s="437">
        <f t="shared" si="32"/>
        <v>15</v>
      </c>
      <c r="Z278" s="257"/>
    </row>
    <row r="279" spans="1:26" ht="15.75" customHeight="1" hidden="1">
      <c r="A279" s="257"/>
      <c r="B279" s="280" t="s">
        <v>534</v>
      </c>
      <c r="C279" s="272" t="s">
        <v>161</v>
      </c>
      <c r="D279" s="683">
        <v>15</v>
      </c>
      <c r="E279" s="683">
        <v>15</v>
      </c>
      <c r="F279" s="593">
        <v>15</v>
      </c>
      <c r="G279" s="257"/>
      <c r="H279" s="257"/>
      <c r="I279" s="257"/>
      <c r="J279" s="397"/>
      <c r="K279" s="397"/>
      <c r="L279" s="397"/>
      <c r="M279" s="397"/>
      <c r="N279" s="397"/>
      <c r="O279" s="397"/>
      <c r="P279" s="257"/>
      <c r="Q279" s="257"/>
      <c r="R279" s="257"/>
      <c r="S279" s="257"/>
      <c r="T279" s="257"/>
      <c r="U279" s="397"/>
      <c r="V279" s="595"/>
      <c r="W279" s="591"/>
      <c r="X279" s="425"/>
      <c r="Y279" s="437">
        <f t="shared" si="32"/>
        <v>15</v>
      </c>
      <c r="Z279" s="257"/>
    </row>
    <row r="280" spans="1:26" ht="15.75" customHeight="1" hidden="1">
      <c r="A280" s="257"/>
      <c r="B280" s="280" t="s">
        <v>535</v>
      </c>
      <c r="C280" s="272" t="s">
        <v>161</v>
      </c>
      <c r="D280" s="683">
        <v>15</v>
      </c>
      <c r="E280" s="683">
        <v>15</v>
      </c>
      <c r="F280" s="593">
        <v>15</v>
      </c>
      <c r="G280" s="257"/>
      <c r="H280" s="257"/>
      <c r="I280" s="257"/>
      <c r="J280" s="397"/>
      <c r="K280" s="397"/>
      <c r="L280" s="397"/>
      <c r="M280" s="397"/>
      <c r="N280" s="397"/>
      <c r="O280" s="397"/>
      <c r="P280" s="257"/>
      <c r="Q280" s="257"/>
      <c r="R280" s="257"/>
      <c r="S280" s="257"/>
      <c r="T280" s="257"/>
      <c r="U280" s="397"/>
      <c r="V280" s="595"/>
      <c r="W280" s="591"/>
      <c r="X280" s="425"/>
      <c r="Y280" s="437">
        <f t="shared" si="32"/>
        <v>15</v>
      </c>
      <c r="Z280" s="257"/>
    </row>
    <row r="281" spans="1:26" ht="1.5" customHeight="1" hidden="1">
      <c r="A281" s="257"/>
      <c r="B281" s="280" t="s">
        <v>536</v>
      </c>
      <c r="C281" s="272" t="s">
        <v>161</v>
      </c>
      <c r="D281" s="683">
        <v>15</v>
      </c>
      <c r="E281" s="683">
        <v>15</v>
      </c>
      <c r="F281" s="593">
        <v>15</v>
      </c>
      <c r="G281" s="257"/>
      <c r="H281" s="257"/>
      <c r="I281" s="257"/>
      <c r="J281" s="397"/>
      <c r="K281" s="397"/>
      <c r="L281" s="397"/>
      <c r="M281" s="397"/>
      <c r="N281" s="397"/>
      <c r="O281" s="397"/>
      <c r="P281" s="257"/>
      <c r="Q281" s="257"/>
      <c r="R281" s="257"/>
      <c r="S281" s="257"/>
      <c r="T281" s="257"/>
      <c r="U281" s="397"/>
      <c r="V281" s="595"/>
      <c r="W281" s="591"/>
      <c r="X281" s="425"/>
      <c r="Y281" s="437">
        <f t="shared" si="32"/>
        <v>15</v>
      </c>
      <c r="Z281" s="257"/>
    </row>
    <row r="282" spans="1:26" ht="15.75" customHeight="1" hidden="1">
      <c r="A282" s="257"/>
      <c r="B282" s="280" t="s">
        <v>537</v>
      </c>
      <c r="C282" s="272" t="s">
        <v>161</v>
      </c>
      <c r="D282" s="683">
        <v>15</v>
      </c>
      <c r="E282" s="683">
        <v>15</v>
      </c>
      <c r="F282" s="593">
        <v>15</v>
      </c>
      <c r="G282" s="257"/>
      <c r="H282" s="257"/>
      <c r="I282" s="257"/>
      <c r="J282" s="397"/>
      <c r="K282" s="397"/>
      <c r="L282" s="397"/>
      <c r="M282" s="397"/>
      <c r="N282" s="397"/>
      <c r="O282" s="397"/>
      <c r="P282" s="257"/>
      <c r="Q282" s="257"/>
      <c r="R282" s="257"/>
      <c r="S282" s="257"/>
      <c r="T282" s="257"/>
      <c r="U282" s="397"/>
      <c r="V282" s="595"/>
      <c r="W282" s="591"/>
      <c r="X282" s="425"/>
      <c r="Y282" s="437">
        <f t="shared" si="32"/>
        <v>15</v>
      </c>
      <c r="Z282" s="257"/>
    </row>
    <row r="283" spans="1:26" ht="15.75" customHeight="1" hidden="1">
      <c r="A283" s="257"/>
      <c r="B283" s="280" t="s">
        <v>538</v>
      </c>
      <c r="C283" s="272" t="s">
        <v>161</v>
      </c>
      <c r="D283" s="683">
        <v>15</v>
      </c>
      <c r="E283" s="683">
        <v>15</v>
      </c>
      <c r="F283" s="593">
        <v>15</v>
      </c>
      <c r="G283" s="257"/>
      <c r="H283" s="257"/>
      <c r="I283" s="257"/>
      <c r="J283" s="397"/>
      <c r="K283" s="397"/>
      <c r="L283" s="397"/>
      <c r="M283" s="397"/>
      <c r="N283" s="397"/>
      <c r="O283" s="397"/>
      <c r="P283" s="257"/>
      <c r="Q283" s="257"/>
      <c r="R283" s="257"/>
      <c r="S283" s="257"/>
      <c r="T283" s="257"/>
      <c r="U283" s="397"/>
      <c r="V283" s="595"/>
      <c r="W283" s="591"/>
      <c r="X283" s="425"/>
      <c r="Y283" s="437">
        <f t="shared" si="32"/>
        <v>15</v>
      </c>
      <c r="Z283" s="257"/>
    </row>
    <row r="284" spans="1:26" ht="15.75" customHeight="1" hidden="1">
      <c r="A284" s="257"/>
      <c r="B284" s="280" t="s">
        <v>539</v>
      </c>
      <c r="C284" s="272" t="s">
        <v>161</v>
      </c>
      <c r="D284" s="683">
        <v>15</v>
      </c>
      <c r="E284" s="683">
        <v>15</v>
      </c>
      <c r="F284" s="593">
        <v>15</v>
      </c>
      <c r="G284" s="257"/>
      <c r="H284" s="257"/>
      <c r="I284" s="257"/>
      <c r="J284" s="397"/>
      <c r="K284" s="397"/>
      <c r="L284" s="397"/>
      <c r="M284" s="397"/>
      <c r="N284" s="397"/>
      <c r="O284" s="397"/>
      <c r="P284" s="257"/>
      <c r="Q284" s="257"/>
      <c r="R284" s="257"/>
      <c r="S284" s="257"/>
      <c r="T284" s="257"/>
      <c r="U284" s="397"/>
      <c r="V284" s="595"/>
      <c r="W284" s="591"/>
      <c r="X284" s="425"/>
      <c r="Y284" s="437">
        <f t="shared" si="32"/>
        <v>15</v>
      </c>
      <c r="Z284" s="257"/>
    </row>
    <row r="285" spans="1:26" ht="15.75" customHeight="1" hidden="1">
      <c r="A285" s="257"/>
      <c r="B285" s="280" t="s">
        <v>540</v>
      </c>
      <c r="C285" s="272" t="s">
        <v>161</v>
      </c>
      <c r="D285" s="683">
        <v>15</v>
      </c>
      <c r="E285" s="683">
        <v>15</v>
      </c>
      <c r="F285" s="593">
        <v>15</v>
      </c>
      <c r="G285" s="257"/>
      <c r="H285" s="257"/>
      <c r="I285" s="257"/>
      <c r="J285" s="397"/>
      <c r="K285" s="397"/>
      <c r="L285" s="397"/>
      <c r="M285" s="397"/>
      <c r="N285" s="397"/>
      <c r="O285" s="397"/>
      <c r="P285" s="257"/>
      <c r="Q285" s="257"/>
      <c r="R285" s="257"/>
      <c r="S285" s="257"/>
      <c r="T285" s="257"/>
      <c r="U285" s="397"/>
      <c r="V285" s="595"/>
      <c r="W285" s="591"/>
      <c r="X285" s="425"/>
      <c r="Y285" s="437">
        <f t="shared" si="32"/>
        <v>15</v>
      </c>
      <c r="Z285" s="257"/>
    </row>
    <row r="286" spans="1:26" ht="15.75" customHeight="1" hidden="1">
      <c r="A286" s="257"/>
      <c r="B286" s="280" t="s">
        <v>541</v>
      </c>
      <c r="C286" s="272" t="s">
        <v>161</v>
      </c>
      <c r="D286" s="683">
        <v>15</v>
      </c>
      <c r="E286" s="683">
        <v>15</v>
      </c>
      <c r="F286" s="593">
        <v>15</v>
      </c>
      <c r="G286" s="257"/>
      <c r="H286" s="257"/>
      <c r="I286" s="257"/>
      <c r="J286" s="397"/>
      <c r="K286" s="397"/>
      <c r="L286" s="397"/>
      <c r="M286" s="397"/>
      <c r="N286" s="397"/>
      <c r="O286" s="397"/>
      <c r="P286" s="257"/>
      <c r="Q286" s="257"/>
      <c r="R286" s="257"/>
      <c r="S286" s="257"/>
      <c r="T286" s="257"/>
      <c r="U286" s="397"/>
      <c r="V286" s="595"/>
      <c r="W286" s="591"/>
      <c r="X286" s="425"/>
      <c r="Y286" s="437">
        <f t="shared" si="32"/>
        <v>15</v>
      </c>
      <c r="Z286" s="257"/>
    </row>
    <row r="287" spans="1:26" ht="15.75" customHeight="1" hidden="1">
      <c r="A287" s="257"/>
      <c r="B287" s="280" t="s">
        <v>542</v>
      </c>
      <c r="C287" s="272" t="s">
        <v>161</v>
      </c>
      <c r="D287" s="683">
        <v>15</v>
      </c>
      <c r="E287" s="683">
        <v>15</v>
      </c>
      <c r="F287" s="593">
        <v>15</v>
      </c>
      <c r="G287" s="257"/>
      <c r="H287" s="257"/>
      <c r="I287" s="257"/>
      <c r="J287" s="397"/>
      <c r="K287" s="397"/>
      <c r="L287" s="397"/>
      <c r="M287" s="397"/>
      <c r="N287" s="397"/>
      <c r="O287" s="397"/>
      <c r="P287" s="257"/>
      <c r="Q287" s="257"/>
      <c r="R287" s="257"/>
      <c r="S287" s="257"/>
      <c r="T287" s="257"/>
      <c r="U287" s="397"/>
      <c r="V287" s="595"/>
      <c r="W287" s="591"/>
      <c r="X287" s="425"/>
      <c r="Y287" s="437">
        <f t="shared" si="32"/>
        <v>15</v>
      </c>
      <c r="Z287" s="257"/>
    </row>
    <row r="288" spans="1:26" ht="15.75" customHeight="1" hidden="1">
      <c r="A288" s="257"/>
      <c r="B288" s="280" t="s">
        <v>563</v>
      </c>
      <c r="C288" s="272" t="s">
        <v>161</v>
      </c>
      <c r="D288" s="683">
        <v>25</v>
      </c>
      <c r="E288" s="683">
        <v>25</v>
      </c>
      <c r="F288" s="593">
        <v>25</v>
      </c>
      <c r="G288" s="257"/>
      <c r="H288" s="257"/>
      <c r="I288" s="257"/>
      <c r="J288" s="397"/>
      <c r="K288" s="397"/>
      <c r="L288" s="397"/>
      <c r="M288" s="397"/>
      <c r="N288" s="397"/>
      <c r="O288" s="397"/>
      <c r="P288" s="257"/>
      <c r="Q288" s="257"/>
      <c r="R288" s="257"/>
      <c r="S288" s="257"/>
      <c r="T288" s="257"/>
      <c r="U288" s="397"/>
      <c r="V288" s="595"/>
      <c r="W288" s="591"/>
      <c r="X288" s="425"/>
      <c r="Y288" s="437">
        <f t="shared" si="32"/>
        <v>25</v>
      </c>
      <c r="Z288" s="257"/>
    </row>
    <row r="289" spans="1:26" ht="15.75" customHeight="1" hidden="1">
      <c r="A289" s="257"/>
      <c r="B289" s="280" t="s">
        <v>564</v>
      </c>
      <c r="C289" s="272" t="s">
        <v>161</v>
      </c>
      <c r="D289" s="683">
        <v>25</v>
      </c>
      <c r="E289" s="683">
        <v>25</v>
      </c>
      <c r="F289" s="593">
        <v>25</v>
      </c>
      <c r="G289" s="257"/>
      <c r="H289" s="257"/>
      <c r="I289" s="257"/>
      <c r="J289" s="397"/>
      <c r="K289" s="397"/>
      <c r="L289" s="397"/>
      <c r="M289" s="397"/>
      <c r="N289" s="397"/>
      <c r="O289" s="397"/>
      <c r="P289" s="257"/>
      <c r="Q289" s="257"/>
      <c r="R289" s="257"/>
      <c r="S289" s="257"/>
      <c r="T289" s="257"/>
      <c r="U289" s="397"/>
      <c r="V289" s="595"/>
      <c r="W289" s="591"/>
      <c r="X289" s="425"/>
      <c r="Y289" s="437">
        <f t="shared" si="32"/>
        <v>25</v>
      </c>
      <c r="Z289" s="257"/>
    </row>
    <row r="290" spans="1:26" ht="15.75" customHeight="1" hidden="1">
      <c r="A290" s="257"/>
      <c r="B290" s="280" t="s">
        <v>565</v>
      </c>
      <c r="C290" s="272" t="s">
        <v>161</v>
      </c>
      <c r="D290" s="683">
        <v>25</v>
      </c>
      <c r="E290" s="683">
        <v>25</v>
      </c>
      <c r="F290" s="593">
        <v>25</v>
      </c>
      <c r="G290" s="257"/>
      <c r="H290" s="257"/>
      <c r="I290" s="257"/>
      <c r="J290" s="397"/>
      <c r="K290" s="397"/>
      <c r="L290" s="397"/>
      <c r="M290" s="397"/>
      <c r="N290" s="397"/>
      <c r="O290" s="397"/>
      <c r="P290" s="257"/>
      <c r="Q290" s="257"/>
      <c r="R290" s="257"/>
      <c r="S290" s="257"/>
      <c r="T290" s="257"/>
      <c r="U290" s="397"/>
      <c r="V290" s="595"/>
      <c r="W290" s="591"/>
      <c r="X290" s="425"/>
      <c r="Y290" s="437">
        <f t="shared" si="32"/>
        <v>25</v>
      </c>
      <c r="Z290" s="257"/>
    </row>
    <row r="291" spans="1:26" ht="15.75" customHeight="1" hidden="1">
      <c r="A291" s="257"/>
      <c r="B291" s="280" t="s">
        <v>566</v>
      </c>
      <c r="C291" s="272" t="s">
        <v>161</v>
      </c>
      <c r="D291" s="683">
        <v>25</v>
      </c>
      <c r="E291" s="683">
        <v>25</v>
      </c>
      <c r="F291" s="593">
        <v>25</v>
      </c>
      <c r="G291" s="257"/>
      <c r="H291" s="257"/>
      <c r="I291" s="257"/>
      <c r="J291" s="397"/>
      <c r="K291" s="397"/>
      <c r="L291" s="397"/>
      <c r="M291" s="397"/>
      <c r="N291" s="397"/>
      <c r="O291" s="397"/>
      <c r="P291" s="257"/>
      <c r="Q291" s="257"/>
      <c r="R291" s="257"/>
      <c r="S291" s="257"/>
      <c r="T291" s="257"/>
      <c r="U291" s="397"/>
      <c r="V291" s="595"/>
      <c r="W291" s="591"/>
      <c r="X291" s="425"/>
      <c r="Y291" s="437">
        <f t="shared" si="32"/>
        <v>25</v>
      </c>
      <c r="Z291" s="257"/>
    </row>
    <row r="292" spans="1:26" ht="15.75" customHeight="1" hidden="1">
      <c r="A292" s="257"/>
      <c r="B292" s="280" t="s">
        <v>553</v>
      </c>
      <c r="C292" s="272" t="s">
        <v>161</v>
      </c>
      <c r="D292" s="683">
        <v>35</v>
      </c>
      <c r="E292" s="683">
        <v>35</v>
      </c>
      <c r="F292" s="593">
        <v>35</v>
      </c>
      <c r="G292" s="257"/>
      <c r="H292" s="257"/>
      <c r="I292" s="257"/>
      <c r="J292" s="397"/>
      <c r="K292" s="397"/>
      <c r="L292" s="397"/>
      <c r="M292" s="397"/>
      <c r="N292" s="397"/>
      <c r="O292" s="397"/>
      <c r="P292" s="257"/>
      <c r="Q292" s="257"/>
      <c r="R292" s="257"/>
      <c r="S292" s="257"/>
      <c r="T292" s="257"/>
      <c r="U292" s="397"/>
      <c r="V292" s="595"/>
      <c r="W292" s="591"/>
      <c r="X292" s="425"/>
      <c r="Y292" s="437">
        <f t="shared" si="32"/>
        <v>35</v>
      </c>
      <c r="Z292" s="257"/>
    </row>
    <row r="293" spans="1:26" ht="15.75" customHeight="1" hidden="1">
      <c r="A293" s="257"/>
      <c r="B293" s="280" t="s">
        <v>554</v>
      </c>
      <c r="C293" s="272" t="s">
        <v>161</v>
      </c>
      <c r="D293" s="683">
        <v>35</v>
      </c>
      <c r="E293" s="683">
        <v>35</v>
      </c>
      <c r="F293" s="593">
        <v>35</v>
      </c>
      <c r="G293" s="257"/>
      <c r="H293" s="257"/>
      <c r="I293" s="257"/>
      <c r="J293" s="397"/>
      <c r="K293" s="397"/>
      <c r="L293" s="397"/>
      <c r="M293" s="397"/>
      <c r="N293" s="397"/>
      <c r="O293" s="397"/>
      <c r="P293" s="257"/>
      <c r="Q293" s="257"/>
      <c r="R293" s="257"/>
      <c r="S293" s="257"/>
      <c r="T293" s="257"/>
      <c r="U293" s="397"/>
      <c r="V293" s="595"/>
      <c r="W293" s="591"/>
      <c r="X293" s="425"/>
      <c r="Y293" s="437">
        <f t="shared" si="32"/>
        <v>35</v>
      </c>
      <c r="Z293" s="257"/>
    </row>
    <row r="294" spans="1:26" ht="15.75" customHeight="1" hidden="1">
      <c r="A294" s="257"/>
      <c r="B294" s="280" t="s">
        <v>555</v>
      </c>
      <c r="C294" s="272" t="s">
        <v>161</v>
      </c>
      <c r="D294" s="683">
        <v>35</v>
      </c>
      <c r="E294" s="683">
        <v>35</v>
      </c>
      <c r="F294" s="593">
        <v>35</v>
      </c>
      <c r="G294" s="257"/>
      <c r="H294" s="257"/>
      <c r="I294" s="257"/>
      <c r="J294" s="397"/>
      <c r="K294" s="397"/>
      <c r="L294" s="397"/>
      <c r="M294" s="397"/>
      <c r="N294" s="397"/>
      <c r="O294" s="397"/>
      <c r="P294" s="257"/>
      <c r="Q294" s="257"/>
      <c r="R294" s="257"/>
      <c r="S294" s="257"/>
      <c r="T294" s="257"/>
      <c r="U294" s="397"/>
      <c r="V294" s="595"/>
      <c r="W294" s="591"/>
      <c r="X294" s="425"/>
      <c r="Y294" s="437">
        <f t="shared" si="32"/>
        <v>35</v>
      </c>
      <c r="Z294" s="257"/>
    </row>
    <row r="295" spans="1:26" ht="15.75" customHeight="1" hidden="1">
      <c r="A295" s="257"/>
      <c r="B295" s="280" t="s">
        <v>556</v>
      </c>
      <c r="C295" s="272" t="s">
        <v>161</v>
      </c>
      <c r="D295" s="683">
        <v>35</v>
      </c>
      <c r="E295" s="683">
        <v>35</v>
      </c>
      <c r="F295" s="593">
        <v>35</v>
      </c>
      <c r="G295" s="257"/>
      <c r="H295" s="257"/>
      <c r="I295" s="257"/>
      <c r="J295" s="397"/>
      <c r="K295" s="397"/>
      <c r="L295" s="397"/>
      <c r="M295" s="397"/>
      <c r="N295" s="397"/>
      <c r="O295" s="397"/>
      <c r="P295" s="257"/>
      <c r="Q295" s="257"/>
      <c r="R295" s="257"/>
      <c r="S295" s="257"/>
      <c r="T295" s="257"/>
      <c r="U295" s="397"/>
      <c r="V295" s="595"/>
      <c r="W295" s="591"/>
      <c r="X295" s="425"/>
      <c r="Y295" s="437">
        <f t="shared" si="32"/>
        <v>35</v>
      </c>
      <c r="Z295" s="257"/>
    </row>
    <row r="296" spans="1:26" ht="15.75" customHeight="1" hidden="1">
      <c r="A296" s="257"/>
      <c r="B296" s="280" t="s">
        <v>557</v>
      </c>
      <c r="C296" s="272" t="s">
        <v>161</v>
      </c>
      <c r="D296" s="683">
        <v>15</v>
      </c>
      <c r="E296" s="683">
        <v>15</v>
      </c>
      <c r="F296" s="593">
        <v>15</v>
      </c>
      <c r="G296" s="257"/>
      <c r="H296" s="257"/>
      <c r="I296" s="257"/>
      <c r="J296" s="397"/>
      <c r="K296" s="397"/>
      <c r="L296" s="397"/>
      <c r="M296" s="397"/>
      <c r="N296" s="397"/>
      <c r="O296" s="397"/>
      <c r="P296" s="257"/>
      <c r="Q296" s="257"/>
      <c r="R296" s="257"/>
      <c r="S296" s="257"/>
      <c r="T296" s="257"/>
      <c r="U296" s="397"/>
      <c r="V296" s="595"/>
      <c r="W296" s="591"/>
      <c r="X296" s="425"/>
      <c r="Y296" s="437">
        <f t="shared" si="32"/>
        <v>15</v>
      </c>
      <c r="Z296" s="257"/>
    </row>
    <row r="297" spans="1:26" ht="15.75" customHeight="1" hidden="1">
      <c r="A297" s="257"/>
      <c r="B297" s="280" t="s">
        <v>558</v>
      </c>
      <c r="C297" s="272" t="s">
        <v>161</v>
      </c>
      <c r="D297" s="683">
        <v>15</v>
      </c>
      <c r="E297" s="683">
        <v>15</v>
      </c>
      <c r="F297" s="593">
        <v>15</v>
      </c>
      <c r="G297" s="257"/>
      <c r="H297" s="257"/>
      <c r="I297" s="257"/>
      <c r="J297" s="397"/>
      <c r="K297" s="397"/>
      <c r="L297" s="397"/>
      <c r="M297" s="397"/>
      <c r="N297" s="397"/>
      <c r="O297" s="397"/>
      <c r="P297" s="257"/>
      <c r="Q297" s="257"/>
      <c r="R297" s="257"/>
      <c r="S297" s="257"/>
      <c r="T297" s="257"/>
      <c r="U297" s="397"/>
      <c r="V297" s="595"/>
      <c r="W297" s="591"/>
      <c r="X297" s="425"/>
      <c r="Y297" s="437">
        <f t="shared" si="32"/>
        <v>15</v>
      </c>
      <c r="Z297" s="257"/>
    </row>
    <row r="298" spans="1:26" ht="15.75" customHeight="1" hidden="1">
      <c r="A298" s="257"/>
      <c r="B298" s="280" t="s">
        <v>610</v>
      </c>
      <c r="C298" s="272" t="s">
        <v>161</v>
      </c>
      <c r="D298" s="683">
        <v>15</v>
      </c>
      <c r="E298" s="683">
        <v>15</v>
      </c>
      <c r="F298" s="593">
        <v>15</v>
      </c>
      <c r="G298" s="257"/>
      <c r="H298" s="257"/>
      <c r="I298" s="257"/>
      <c r="J298" s="397"/>
      <c r="K298" s="397"/>
      <c r="L298" s="397"/>
      <c r="M298" s="397"/>
      <c r="N298" s="397"/>
      <c r="O298" s="397"/>
      <c r="P298" s="257"/>
      <c r="Q298" s="257"/>
      <c r="R298" s="257"/>
      <c r="S298" s="257"/>
      <c r="T298" s="257"/>
      <c r="U298" s="397"/>
      <c r="V298" s="595"/>
      <c r="W298" s="591"/>
      <c r="X298" s="425"/>
      <c r="Y298" s="437">
        <f t="shared" si="32"/>
        <v>15</v>
      </c>
      <c r="Z298" s="257"/>
    </row>
    <row r="299" spans="1:26" ht="15.75" customHeight="1" hidden="1">
      <c r="A299" s="257"/>
      <c r="B299" s="280" t="s">
        <v>611</v>
      </c>
      <c r="C299" s="272" t="s">
        <v>161</v>
      </c>
      <c r="D299" s="683">
        <v>15</v>
      </c>
      <c r="E299" s="683">
        <v>15</v>
      </c>
      <c r="F299" s="593">
        <v>15</v>
      </c>
      <c r="G299" s="257"/>
      <c r="H299" s="257"/>
      <c r="I299" s="257"/>
      <c r="J299" s="397"/>
      <c r="K299" s="397"/>
      <c r="L299" s="397"/>
      <c r="M299" s="397"/>
      <c r="N299" s="397"/>
      <c r="O299" s="397"/>
      <c r="P299" s="257"/>
      <c r="Q299" s="257"/>
      <c r="R299" s="257"/>
      <c r="S299" s="257"/>
      <c r="T299" s="257"/>
      <c r="U299" s="397"/>
      <c r="V299" s="595"/>
      <c r="W299" s="591"/>
      <c r="X299" s="425"/>
      <c r="Y299" s="437">
        <f t="shared" si="32"/>
        <v>15</v>
      </c>
      <c r="Z299" s="257"/>
    </row>
    <row r="300" spans="1:26" ht="15.75" customHeight="1" hidden="1">
      <c r="A300" s="257"/>
      <c r="B300" s="280" t="s">
        <v>612</v>
      </c>
      <c r="C300" s="272" t="s">
        <v>161</v>
      </c>
      <c r="D300" s="683">
        <v>15</v>
      </c>
      <c r="E300" s="683">
        <v>15</v>
      </c>
      <c r="F300" s="593">
        <v>15</v>
      </c>
      <c r="G300" s="257"/>
      <c r="H300" s="257"/>
      <c r="I300" s="257"/>
      <c r="J300" s="397"/>
      <c r="K300" s="397"/>
      <c r="L300" s="397"/>
      <c r="M300" s="397"/>
      <c r="N300" s="397"/>
      <c r="O300" s="397"/>
      <c r="P300" s="257"/>
      <c r="Q300" s="257"/>
      <c r="R300" s="257"/>
      <c r="S300" s="257"/>
      <c r="T300" s="257"/>
      <c r="U300" s="397"/>
      <c r="V300" s="595"/>
      <c r="W300" s="591"/>
      <c r="X300" s="425"/>
      <c r="Y300" s="437">
        <f t="shared" si="32"/>
        <v>15</v>
      </c>
      <c r="Z300" s="257"/>
    </row>
    <row r="301" spans="1:26" ht="15.75" customHeight="1" hidden="1">
      <c r="A301" s="257"/>
      <c r="B301" s="280" t="s">
        <v>613</v>
      </c>
      <c r="C301" s="272" t="s">
        <v>161</v>
      </c>
      <c r="D301" s="683">
        <v>15</v>
      </c>
      <c r="E301" s="683">
        <v>15</v>
      </c>
      <c r="F301" s="593">
        <v>15</v>
      </c>
      <c r="G301" s="257"/>
      <c r="H301" s="257"/>
      <c r="I301" s="257"/>
      <c r="J301" s="397"/>
      <c r="K301" s="397"/>
      <c r="L301" s="397"/>
      <c r="M301" s="397"/>
      <c r="N301" s="397"/>
      <c r="O301" s="397"/>
      <c r="P301" s="257"/>
      <c r="Q301" s="257"/>
      <c r="R301" s="257"/>
      <c r="S301" s="257"/>
      <c r="T301" s="257"/>
      <c r="U301" s="397"/>
      <c r="V301" s="595"/>
      <c r="W301" s="591"/>
      <c r="X301" s="425"/>
      <c r="Y301" s="437">
        <f t="shared" si="32"/>
        <v>15</v>
      </c>
      <c r="Z301" s="257"/>
    </row>
    <row r="302" spans="1:26" ht="15.75" customHeight="1" hidden="1">
      <c r="A302" s="257"/>
      <c r="B302" s="280" t="s">
        <v>614</v>
      </c>
      <c r="C302" s="272" t="s">
        <v>161</v>
      </c>
      <c r="D302" s="683">
        <v>15</v>
      </c>
      <c r="E302" s="683">
        <v>15</v>
      </c>
      <c r="F302" s="593">
        <v>15</v>
      </c>
      <c r="G302" s="257"/>
      <c r="H302" s="257"/>
      <c r="I302" s="257"/>
      <c r="J302" s="397"/>
      <c r="K302" s="397"/>
      <c r="L302" s="397"/>
      <c r="M302" s="397"/>
      <c r="N302" s="397"/>
      <c r="O302" s="397"/>
      <c r="P302" s="257"/>
      <c r="Q302" s="257"/>
      <c r="R302" s="257"/>
      <c r="S302" s="257"/>
      <c r="T302" s="257"/>
      <c r="U302" s="397"/>
      <c r="V302" s="595"/>
      <c r="W302" s="591"/>
      <c r="X302" s="425"/>
      <c r="Y302" s="437">
        <f t="shared" si="32"/>
        <v>15</v>
      </c>
      <c r="Z302" s="257"/>
    </row>
    <row r="303" spans="1:26" ht="15.75" customHeight="1" hidden="1">
      <c r="A303" s="257"/>
      <c r="B303" s="280" t="s">
        <v>615</v>
      </c>
      <c r="C303" s="272" t="s">
        <v>161</v>
      </c>
      <c r="D303" s="683">
        <v>15</v>
      </c>
      <c r="E303" s="683">
        <v>15</v>
      </c>
      <c r="F303" s="593">
        <v>15</v>
      </c>
      <c r="G303" s="257"/>
      <c r="H303" s="257"/>
      <c r="I303" s="257"/>
      <c r="J303" s="397"/>
      <c r="K303" s="397"/>
      <c r="L303" s="397"/>
      <c r="M303" s="397"/>
      <c r="N303" s="397"/>
      <c r="O303" s="397"/>
      <c r="P303" s="257"/>
      <c r="Q303" s="257"/>
      <c r="R303" s="257"/>
      <c r="S303" s="257"/>
      <c r="T303" s="257"/>
      <c r="U303" s="397"/>
      <c r="V303" s="595"/>
      <c r="W303" s="591"/>
      <c r="X303" s="425"/>
      <c r="Y303" s="437">
        <f t="shared" si="32"/>
        <v>15</v>
      </c>
      <c r="Z303" s="257"/>
    </row>
    <row r="304" spans="1:26" ht="15.75" customHeight="1" hidden="1">
      <c r="A304" s="257"/>
      <c r="B304" s="280" t="s">
        <v>616</v>
      </c>
      <c r="C304" s="272" t="s">
        <v>161</v>
      </c>
      <c r="D304" s="683">
        <v>15</v>
      </c>
      <c r="E304" s="683">
        <v>15</v>
      </c>
      <c r="F304" s="593">
        <v>15</v>
      </c>
      <c r="G304" s="257"/>
      <c r="H304" s="257"/>
      <c r="I304" s="257"/>
      <c r="J304" s="397"/>
      <c r="K304" s="397"/>
      <c r="L304" s="397"/>
      <c r="M304" s="397"/>
      <c r="N304" s="397"/>
      <c r="O304" s="397"/>
      <c r="P304" s="257"/>
      <c r="Q304" s="257"/>
      <c r="R304" s="257"/>
      <c r="S304" s="257"/>
      <c r="T304" s="257"/>
      <c r="U304" s="397"/>
      <c r="V304" s="595"/>
      <c r="W304" s="591"/>
      <c r="X304" s="425"/>
      <c r="Y304" s="437">
        <f t="shared" si="32"/>
        <v>15</v>
      </c>
      <c r="Z304" s="257"/>
    </row>
    <row r="305" spans="1:26" ht="15.75" customHeight="1" hidden="1">
      <c r="A305" s="257"/>
      <c r="B305" s="280" t="s">
        <v>617</v>
      </c>
      <c r="C305" s="272" t="s">
        <v>161</v>
      </c>
      <c r="D305" s="683">
        <v>15</v>
      </c>
      <c r="E305" s="683">
        <v>15</v>
      </c>
      <c r="F305" s="593">
        <v>15</v>
      </c>
      <c r="G305" s="257"/>
      <c r="H305" s="257"/>
      <c r="I305" s="257"/>
      <c r="J305" s="397"/>
      <c r="K305" s="397"/>
      <c r="L305" s="397"/>
      <c r="M305" s="397"/>
      <c r="N305" s="397"/>
      <c r="O305" s="397"/>
      <c r="P305" s="257"/>
      <c r="Q305" s="257"/>
      <c r="R305" s="257"/>
      <c r="S305" s="257"/>
      <c r="T305" s="257"/>
      <c r="U305" s="397"/>
      <c r="V305" s="595"/>
      <c r="W305" s="591"/>
      <c r="X305" s="425"/>
      <c r="Y305" s="437">
        <f t="shared" si="32"/>
        <v>15</v>
      </c>
      <c r="Z305" s="257"/>
    </row>
    <row r="306" spans="1:26" ht="15.75" customHeight="1" hidden="1">
      <c r="A306" s="257"/>
      <c r="B306" s="280" t="s">
        <v>559</v>
      </c>
      <c r="C306" s="272" t="s">
        <v>161</v>
      </c>
      <c r="D306" s="683">
        <v>20</v>
      </c>
      <c r="E306" s="683">
        <v>20</v>
      </c>
      <c r="F306" s="593">
        <v>20</v>
      </c>
      <c r="G306" s="257"/>
      <c r="H306" s="257"/>
      <c r="I306" s="257"/>
      <c r="J306" s="397"/>
      <c r="K306" s="397"/>
      <c r="L306" s="397"/>
      <c r="M306" s="397"/>
      <c r="N306" s="397"/>
      <c r="O306" s="397"/>
      <c r="P306" s="257"/>
      <c r="Q306" s="257"/>
      <c r="R306" s="257"/>
      <c r="S306" s="257"/>
      <c r="T306" s="257"/>
      <c r="U306" s="397"/>
      <c r="V306" s="595"/>
      <c r="W306" s="591"/>
      <c r="X306" s="425"/>
      <c r="Y306" s="437">
        <f t="shared" si="32"/>
        <v>20</v>
      </c>
      <c r="Z306" s="257"/>
    </row>
    <row r="307" spans="1:26" ht="15.75" customHeight="1" hidden="1">
      <c r="A307" s="257"/>
      <c r="B307" s="280" t="s">
        <v>560</v>
      </c>
      <c r="C307" s="272" t="s">
        <v>161</v>
      </c>
      <c r="D307" s="683">
        <v>20</v>
      </c>
      <c r="E307" s="683">
        <v>20</v>
      </c>
      <c r="F307" s="593">
        <v>20</v>
      </c>
      <c r="G307" s="257"/>
      <c r="H307" s="257"/>
      <c r="I307" s="257"/>
      <c r="J307" s="397"/>
      <c r="K307" s="397"/>
      <c r="L307" s="397"/>
      <c r="M307" s="397"/>
      <c r="N307" s="397"/>
      <c r="O307" s="397"/>
      <c r="P307" s="257"/>
      <c r="Q307" s="257"/>
      <c r="R307" s="257"/>
      <c r="S307" s="257"/>
      <c r="T307" s="257"/>
      <c r="U307" s="397"/>
      <c r="V307" s="595"/>
      <c r="W307" s="591"/>
      <c r="X307" s="425"/>
      <c r="Y307" s="437">
        <f t="shared" si="32"/>
        <v>20</v>
      </c>
      <c r="Z307" s="257"/>
    </row>
    <row r="308" spans="1:26" ht="15.75" customHeight="1" hidden="1">
      <c r="A308" s="257"/>
      <c r="B308" s="280" t="s">
        <v>561</v>
      </c>
      <c r="C308" s="272" t="s">
        <v>161</v>
      </c>
      <c r="D308" s="683">
        <v>20</v>
      </c>
      <c r="E308" s="683">
        <v>20</v>
      </c>
      <c r="F308" s="593">
        <v>20</v>
      </c>
      <c r="G308" s="257"/>
      <c r="H308" s="257"/>
      <c r="I308" s="257"/>
      <c r="J308" s="397"/>
      <c r="K308" s="397"/>
      <c r="L308" s="397"/>
      <c r="M308" s="397"/>
      <c r="N308" s="397"/>
      <c r="O308" s="397"/>
      <c r="P308" s="257"/>
      <c r="Q308" s="257"/>
      <c r="R308" s="257"/>
      <c r="S308" s="257"/>
      <c r="T308" s="257"/>
      <c r="U308" s="397"/>
      <c r="V308" s="595"/>
      <c r="W308" s="591"/>
      <c r="X308" s="425"/>
      <c r="Y308" s="437">
        <f t="shared" si="32"/>
        <v>20</v>
      </c>
      <c r="Z308" s="257"/>
    </row>
    <row r="309" spans="1:26" ht="15.75" customHeight="1" hidden="1">
      <c r="A309" s="257"/>
      <c r="B309" s="280" t="s">
        <v>562</v>
      </c>
      <c r="C309" s="272" t="s">
        <v>161</v>
      </c>
      <c r="D309" s="683">
        <v>20</v>
      </c>
      <c r="E309" s="683">
        <v>20</v>
      </c>
      <c r="F309" s="593">
        <v>20</v>
      </c>
      <c r="G309" s="257"/>
      <c r="H309" s="257"/>
      <c r="I309" s="257"/>
      <c r="J309" s="397"/>
      <c r="K309" s="397"/>
      <c r="L309" s="397"/>
      <c r="M309" s="397"/>
      <c r="N309" s="397"/>
      <c r="O309" s="397"/>
      <c r="P309" s="257"/>
      <c r="Q309" s="257"/>
      <c r="R309" s="257"/>
      <c r="S309" s="257"/>
      <c r="T309" s="257"/>
      <c r="U309" s="397"/>
      <c r="V309" s="595"/>
      <c r="W309" s="591"/>
      <c r="X309" s="425"/>
      <c r="Y309" s="437">
        <f t="shared" si="32"/>
        <v>20</v>
      </c>
      <c r="Z309" s="257"/>
    </row>
    <row r="310" spans="1:26" ht="15.75" customHeight="1" hidden="1">
      <c r="A310" s="257"/>
      <c r="B310" s="280" t="s">
        <v>286</v>
      </c>
      <c r="C310" s="272" t="s">
        <v>161</v>
      </c>
      <c r="D310" s="683">
        <v>15</v>
      </c>
      <c r="E310" s="683">
        <v>15</v>
      </c>
      <c r="F310" s="593">
        <v>15</v>
      </c>
      <c r="G310" s="257"/>
      <c r="H310" s="257"/>
      <c r="I310" s="257"/>
      <c r="J310" s="397"/>
      <c r="K310" s="397"/>
      <c r="L310" s="397"/>
      <c r="M310" s="397"/>
      <c r="N310" s="397"/>
      <c r="O310" s="397"/>
      <c r="P310" s="257"/>
      <c r="Q310" s="257"/>
      <c r="R310" s="257"/>
      <c r="S310" s="257"/>
      <c r="T310" s="257"/>
      <c r="U310" s="397"/>
      <c r="V310" s="595"/>
      <c r="W310" s="591"/>
      <c r="X310" s="425"/>
      <c r="Y310" s="437">
        <f t="shared" si="32"/>
        <v>15</v>
      </c>
      <c r="Z310" s="257"/>
    </row>
    <row r="311" spans="1:26" ht="15.75" customHeight="1" hidden="1">
      <c r="A311" s="257"/>
      <c r="B311" s="280" t="s">
        <v>287</v>
      </c>
      <c r="C311" s="272" t="s">
        <v>161</v>
      </c>
      <c r="D311" s="683">
        <v>15</v>
      </c>
      <c r="E311" s="683">
        <v>15</v>
      </c>
      <c r="F311" s="593">
        <v>15</v>
      </c>
      <c r="G311" s="257"/>
      <c r="H311" s="257"/>
      <c r="I311" s="257"/>
      <c r="J311" s="397"/>
      <c r="K311" s="397"/>
      <c r="L311" s="397"/>
      <c r="M311" s="397"/>
      <c r="N311" s="397"/>
      <c r="O311" s="397"/>
      <c r="P311" s="257"/>
      <c r="Q311" s="257"/>
      <c r="R311" s="257"/>
      <c r="S311" s="257"/>
      <c r="T311" s="257"/>
      <c r="U311" s="397"/>
      <c r="V311" s="595"/>
      <c r="W311" s="591"/>
      <c r="X311" s="425"/>
      <c r="Y311" s="437">
        <f t="shared" si="32"/>
        <v>15</v>
      </c>
      <c r="Z311" s="257"/>
    </row>
    <row r="312" spans="1:26" ht="15.75" customHeight="1" hidden="1">
      <c r="A312" s="257"/>
      <c r="B312" s="280" t="s">
        <v>522</v>
      </c>
      <c r="C312" s="272" t="s">
        <v>161</v>
      </c>
      <c r="D312" s="683">
        <v>15</v>
      </c>
      <c r="E312" s="683">
        <v>15</v>
      </c>
      <c r="F312" s="593">
        <v>15</v>
      </c>
      <c r="G312" s="257"/>
      <c r="H312" s="257"/>
      <c r="I312" s="257"/>
      <c r="J312" s="397"/>
      <c r="K312" s="397"/>
      <c r="L312" s="397"/>
      <c r="M312" s="397"/>
      <c r="N312" s="397"/>
      <c r="O312" s="397"/>
      <c r="P312" s="257"/>
      <c r="Q312" s="257"/>
      <c r="R312" s="257"/>
      <c r="S312" s="257"/>
      <c r="T312" s="257"/>
      <c r="U312" s="397"/>
      <c r="V312" s="595"/>
      <c r="W312" s="591"/>
      <c r="X312" s="425"/>
      <c r="Y312" s="437">
        <f t="shared" si="32"/>
        <v>15</v>
      </c>
      <c r="Z312" s="257"/>
    </row>
    <row r="313" spans="1:26" ht="15.75" customHeight="1" hidden="1">
      <c r="A313" s="257"/>
      <c r="B313" s="280" t="s">
        <v>523</v>
      </c>
      <c r="C313" s="272" t="s">
        <v>161</v>
      </c>
      <c r="D313" s="683">
        <v>15</v>
      </c>
      <c r="E313" s="683">
        <v>15</v>
      </c>
      <c r="F313" s="593">
        <v>15</v>
      </c>
      <c r="G313" s="257"/>
      <c r="H313" s="257"/>
      <c r="I313" s="257"/>
      <c r="J313" s="397"/>
      <c r="K313" s="397"/>
      <c r="L313" s="397"/>
      <c r="M313" s="397"/>
      <c r="N313" s="397"/>
      <c r="O313" s="397"/>
      <c r="P313" s="257"/>
      <c r="Q313" s="257"/>
      <c r="R313" s="257"/>
      <c r="S313" s="257"/>
      <c r="T313" s="257"/>
      <c r="U313" s="397"/>
      <c r="V313" s="595"/>
      <c r="W313" s="591"/>
      <c r="X313" s="425"/>
      <c r="Y313" s="437">
        <f t="shared" si="32"/>
        <v>15</v>
      </c>
      <c r="Z313" s="257"/>
    </row>
    <row r="314" spans="1:26" ht="15.75" customHeight="1" hidden="1">
      <c r="A314" s="257"/>
      <c r="B314" s="280" t="s">
        <v>524</v>
      </c>
      <c r="C314" s="272" t="s">
        <v>161</v>
      </c>
      <c r="D314" s="683">
        <v>15</v>
      </c>
      <c r="E314" s="683">
        <v>15</v>
      </c>
      <c r="F314" s="593">
        <v>15</v>
      </c>
      <c r="G314" s="257"/>
      <c r="H314" s="257"/>
      <c r="I314" s="257"/>
      <c r="J314" s="397"/>
      <c r="K314" s="397"/>
      <c r="L314" s="397"/>
      <c r="M314" s="397"/>
      <c r="N314" s="397"/>
      <c r="O314" s="397"/>
      <c r="P314" s="257"/>
      <c r="Q314" s="257"/>
      <c r="R314" s="257"/>
      <c r="S314" s="257"/>
      <c r="T314" s="257"/>
      <c r="U314" s="397"/>
      <c r="V314" s="595"/>
      <c r="W314" s="591"/>
      <c r="X314" s="425"/>
      <c r="Y314" s="437">
        <f t="shared" si="32"/>
        <v>15</v>
      </c>
      <c r="Z314" s="257"/>
    </row>
    <row r="315" spans="1:26" ht="15.75" customHeight="1" hidden="1">
      <c r="A315" s="257"/>
      <c r="B315" s="280" t="s">
        <v>618</v>
      </c>
      <c r="C315" s="272" t="s">
        <v>161</v>
      </c>
      <c r="D315" s="683">
        <v>35</v>
      </c>
      <c r="E315" s="683">
        <v>35</v>
      </c>
      <c r="F315" s="593">
        <v>35</v>
      </c>
      <c r="G315" s="257"/>
      <c r="H315" s="257"/>
      <c r="I315" s="257"/>
      <c r="J315" s="397"/>
      <c r="K315" s="397"/>
      <c r="L315" s="397"/>
      <c r="M315" s="397"/>
      <c r="N315" s="397"/>
      <c r="O315" s="397"/>
      <c r="P315" s="257"/>
      <c r="Q315" s="257"/>
      <c r="R315" s="257"/>
      <c r="S315" s="257"/>
      <c r="T315" s="257"/>
      <c r="U315" s="397"/>
      <c r="V315" s="595"/>
      <c r="W315" s="591"/>
      <c r="X315" s="425"/>
      <c r="Y315" s="437">
        <f t="shared" si="32"/>
        <v>35</v>
      </c>
      <c r="Z315" s="257"/>
    </row>
    <row r="316" spans="1:26" ht="44.25" customHeight="1">
      <c r="A316" s="257"/>
      <c r="B316" s="283" t="s">
        <v>521</v>
      </c>
      <c r="C316" s="272"/>
      <c r="D316" s="597">
        <f>SUM(D318:D322)</f>
        <v>645</v>
      </c>
      <c r="E316" s="597">
        <f>SUM(E318:E322)</f>
        <v>645</v>
      </c>
      <c r="F316" s="598">
        <f>SUM(F318:F322)</f>
        <v>645</v>
      </c>
      <c r="G316" s="597">
        <f>SUM(G318:G322)</f>
        <v>0</v>
      </c>
      <c r="H316" s="597">
        <f aca="true" t="shared" si="33" ref="H316:T316">SUM(H318:H322)</f>
        <v>0</v>
      </c>
      <c r="I316" s="597">
        <f t="shared" si="33"/>
        <v>0</v>
      </c>
      <c r="J316" s="597">
        <f t="shared" si="33"/>
        <v>0</v>
      </c>
      <c r="K316" s="597">
        <f>K318+K319+K320+K321+K322</f>
        <v>0</v>
      </c>
      <c r="L316" s="597">
        <f t="shared" si="33"/>
        <v>0</v>
      </c>
      <c r="M316" s="597">
        <f t="shared" si="33"/>
        <v>0</v>
      </c>
      <c r="N316" s="597">
        <f t="shared" si="33"/>
        <v>0</v>
      </c>
      <c r="O316" s="597"/>
      <c r="P316" s="597">
        <f t="shared" si="33"/>
        <v>0</v>
      </c>
      <c r="Q316" s="597">
        <f t="shared" si="33"/>
        <v>0</v>
      </c>
      <c r="R316" s="597">
        <f t="shared" si="33"/>
        <v>0</v>
      </c>
      <c r="S316" s="597">
        <f t="shared" si="33"/>
        <v>0</v>
      </c>
      <c r="T316" s="597">
        <f t="shared" si="33"/>
        <v>0</v>
      </c>
      <c r="U316" s="597"/>
      <c r="V316" s="598"/>
      <c r="W316" s="591"/>
      <c r="X316" s="425"/>
      <c r="Y316" s="393">
        <f>F316+G316+H316+I316+J316+K316+L316+M316+N316+O316+U316+V316+W316+X316</f>
        <v>645</v>
      </c>
      <c r="Z316" s="257"/>
    </row>
    <row r="317" spans="1:26" ht="1.5" customHeight="1" hidden="1">
      <c r="A317" s="257"/>
      <c r="B317" s="283"/>
      <c r="C317" s="272"/>
      <c r="D317" s="597"/>
      <c r="E317" s="597"/>
      <c r="F317" s="598"/>
      <c r="G317" s="257"/>
      <c r="H317" s="257"/>
      <c r="I317" s="257"/>
      <c r="J317" s="397"/>
      <c r="K317" s="397"/>
      <c r="L317" s="397"/>
      <c r="M317" s="397"/>
      <c r="N317" s="397"/>
      <c r="O317" s="397"/>
      <c r="P317" s="257"/>
      <c r="Q317" s="257"/>
      <c r="R317" s="257"/>
      <c r="S317" s="257"/>
      <c r="T317" s="257"/>
      <c r="U317" s="397"/>
      <c r="V317" s="595"/>
      <c r="W317" s="591"/>
      <c r="X317" s="425"/>
      <c r="Y317" s="437">
        <f t="shared" si="32"/>
        <v>0</v>
      </c>
      <c r="Z317" s="257"/>
    </row>
    <row r="318" spans="1:26" ht="15.75">
      <c r="A318" s="257"/>
      <c r="B318" s="282" t="s">
        <v>525</v>
      </c>
      <c r="C318" s="272" t="s">
        <v>161</v>
      </c>
      <c r="D318" s="682">
        <v>500</v>
      </c>
      <c r="E318" s="682">
        <v>500</v>
      </c>
      <c r="F318" s="592">
        <v>500</v>
      </c>
      <c r="G318" s="257"/>
      <c r="H318" s="257"/>
      <c r="I318" s="257"/>
      <c r="J318" s="397"/>
      <c r="K318" s="397"/>
      <c r="L318" s="397"/>
      <c r="M318" s="397"/>
      <c r="N318" s="397"/>
      <c r="O318" s="397"/>
      <c r="P318" s="257"/>
      <c r="Q318" s="257"/>
      <c r="R318" s="257"/>
      <c r="S318" s="257"/>
      <c r="T318" s="257"/>
      <c r="U318" s="397"/>
      <c r="V318" s="595"/>
      <c r="W318" s="591"/>
      <c r="X318" s="425"/>
      <c r="Y318" s="569">
        <f t="shared" si="32"/>
        <v>500</v>
      </c>
      <c r="Z318" s="257"/>
    </row>
    <row r="319" spans="1:26" ht="15.75">
      <c r="A319" s="257"/>
      <c r="B319" s="282" t="s">
        <v>619</v>
      </c>
      <c r="C319" s="272" t="s">
        <v>161</v>
      </c>
      <c r="D319" s="682">
        <v>35</v>
      </c>
      <c r="E319" s="682">
        <v>35</v>
      </c>
      <c r="F319" s="592">
        <v>35</v>
      </c>
      <c r="G319" s="257"/>
      <c r="H319" s="257"/>
      <c r="I319" s="257"/>
      <c r="J319" s="397"/>
      <c r="K319" s="397"/>
      <c r="L319" s="397"/>
      <c r="M319" s="397"/>
      <c r="N319" s="397"/>
      <c r="O319" s="397"/>
      <c r="P319" s="257"/>
      <c r="Q319" s="257"/>
      <c r="R319" s="257"/>
      <c r="S319" s="257"/>
      <c r="T319" s="257"/>
      <c r="U319" s="397"/>
      <c r="V319" s="595"/>
      <c r="W319" s="591"/>
      <c r="X319" s="425"/>
      <c r="Y319" s="569">
        <f t="shared" si="32"/>
        <v>35</v>
      </c>
      <c r="Z319" s="257"/>
    </row>
    <row r="320" spans="1:26" ht="15.75">
      <c r="A320" s="257"/>
      <c r="B320" s="280" t="s">
        <v>620</v>
      </c>
      <c r="C320" s="272" t="s">
        <v>161</v>
      </c>
      <c r="D320" s="682">
        <v>25</v>
      </c>
      <c r="E320" s="682">
        <v>25</v>
      </c>
      <c r="F320" s="592">
        <v>25</v>
      </c>
      <c r="G320" s="257"/>
      <c r="H320" s="257"/>
      <c r="I320" s="257"/>
      <c r="J320" s="397"/>
      <c r="K320" s="397"/>
      <c r="L320" s="397"/>
      <c r="M320" s="397"/>
      <c r="N320" s="397"/>
      <c r="O320" s="397"/>
      <c r="P320" s="257"/>
      <c r="Q320" s="257"/>
      <c r="R320" s="257"/>
      <c r="S320" s="257"/>
      <c r="T320" s="257"/>
      <c r="U320" s="397"/>
      <c r="V320" s="595"/>
      <c r="W320" s="591"/>
      <c r="X320" s="425"/>
      <c r="Y320" s="569">
        <f t="shared" si="32"/>
        <v>25</v>
      </c>
      <c r="Z320" s="257"/>
    </row>
    <row r="321" spans="1:26" ht="15.75">
      <c r="A321" s="257"/>
      <c r="B321" s="280" t="s">
        <v>621</v>
      </c>
      <c r="C321" s="272" t="s">
        <v>161</v>
      </c>
      <c r="D321" s="682">
        <v>50</v>
      </c>
      <c r="E321" s="682">
        <v>50</v>
      </c>
      <c r="F321" s="592">
        <v>50</v>
      </c>
      <c r="G321" s="257"/>
      <c r="H321" s="257"/>
      <c r="I321" s="257"/>
      <c r="J321" s="397"/>
      <c r="K321" s="397"/>
      <c r="L321" s="397"/>
      <c r="M321" s="397"/>
      <c r="N321" s="397"/>
      <c r="O321" s="397"/>
      <c r="P321" s="257"/>
      <c r="Q321" s="257"/>
      <c r="R321" s="257"/>
      <c r="S321" s="257"/>
      <c r="T321" s="257"/>
      <c r="U321" s="397"/>
      <c r="V321" s="595"/>
      <c r="W321" s="591"/>
      <c r="X321" s="425"/>
      <c r="Y321" s="569">
        <f t="shared" si="32"/>
        <v>50</v>
      </c>
      <c r="Z321" s="257"/>
    </row>
    <row r="322" spans="1:26" ht="15.75">
      <c r="A322" s="257"/>
      <c r="B322" s="280" t="s">
        <v>622</v>
      </c>
      <c r="C322" s="272" t="s">
        <v>161</v>
      </c>
      <c r="D322" s="683">
        <v>35</v>
      </c>
      <c r="E322" s="683">
        <v>35</v>
      </c>
      <c r="F322" s="593">
        <v>35</v>
      </c>
      <c r="G322" s="257"/>
      <c r="H322" s="257"/>
      <c r="I322" s="257"/>
      <c r="J322" s="397"/>
      <c r="K322" s="397"/>
      <c r="L322" s="397"/>
      <c r="M322" s="397"/>
      <c r="N322" s="397"/>
      <c r="O322" s="397"/>
      <c r="P322" s="257"/>
      <c r="Q322" s="257"/>
      <c r="R322" s="257"/>
      <c r="S322" s="257"/>
      <c r="T322" s="257"/>
      <c r="U322" s="397"/>
      <c r="V322" s="595"/>
      <c r="W322" s="591"/>
      <c r="X322" s="425"/>
      <c r="Y322" s="569">
        <f t="shared" si="32"/>
        <v>35</v>
      </c>
      <c r="Z322" s="257"/>
    </row>
    <row r="323" spans="1:26" ht="57">
      <c r="A323" s="257"/>
      <c r="B323" s="283" t="s">
        <v>15</v>
      </c>
      <c r="C323" s="272" t="s">
        <v>161</v>
      </c>
      <c r="D323" s="597">
        <v>154.23</v>
      </c>
      <c r="E323" s="597">
        <v>154.23</v>
      </c>
      <c r="F323" s="593"/>
      <c r="G323" s="257"/>
      <c r="H323" s="257"/>
      <c r="I323" s="257"/>
      <c r="J323" s="397"/>
      <c r="K323" s="397"/>
      <c r="L323" s="397"/>
      <c r="M323" s="397"/>
      <c r="N323" s="397"/>
      <c r="O323" s="397"/>
      <c r="P323" s="257"/>
      <c r="Q323" s="257"/>
      <c r="R323" s="257"/>
      <c r="S323" s="257"/>
      <c r="T323" s="257"/>
      <c r="U323" s="397"/>
      <c r="V323" s="595">
        <v>154.23</v>
      </c>
      <c r="W323" s="591"/>
      <c r="X323" s="425"/>
      <c r="Y323" s="393">
        <f t="shared" si="32"/>
        <v>154.23</v>
      </c>
      <c r="Z323" s="257"/>
    </row>
    <row r="324" spans="1:26" ht="15.75">
      <c r="A324" s="257"/>
      <c r="B324" s="638" t="s">
        <v>411</v>
      </c>
      <c r="C324" s="272" t="s">
        <v>161</v>
      </c>
      <c r="D324" s="687" t="s">
        <v>479</v>
      </c>
      <c r="E324" s="597">
        <v>817.555</v>
      </c>
      <c r="F324" s="639">
        <f>F325+F327+F336+F339+F341</f>
        <v>817.5545999999999</v>
      </c>
      <c r="G324" s="639">
        <f>G325+G327+G336+G339+G341</f>
        <v>0</v>
      </c>
      <c r="H324" s="639">
        <f aca="true" t="shared" si="34" ref="H324:T324">H325+H327+H336+H339+H341</f>
        <v>0</v>
      </c>
      <c r="I324" s="639">
        <f t="shared" si="34"/>
        <v>0</v>
      </c>
      <c r="J324" s="640">
        <f t="shared" si="34"/>
        <v>0</v>
      </c>
      <c r="K324" s="640">
        <f t="shared" si="34"/>
        <v>0</v>
      </c>
      <c r="L324" s="640">
        <f t="shared" si="34"/>
        <v>0</v>
      </c>
      <c r="M324" s="640">
        <f t="shared" si="34"/>
        <v>0</v>
      </c>
      <c r="N324" s="640">
        <f t="shared" si="34"/>
        <v>0</v>
      </c>
      <c r="O324" s="640">
        <f t="shared" si="34"/>
        <v>0</v>
      </c>
      <c r="P324" s="639">
        <f t="shared" si="34"/>
        <v>0</v>
      </c>
      <c r="Q324" s="639">
        <f t="shared" si="34"/>
        <v>0</v>
      </c>
      <c r="R324" s="639">
        <f t="shared" si="34"/>
        <v>0</v>
      </c>
      <c r="S324" s="639">
        <f t="shared" si="34"/>
        <v>0</v>
      </c>
      <c r="T324" s="639">
        <f t="shared" si="34"/>
        <v>0</v>
      </c>
      <c r="U324" s="640"/>
      <c r="V324" s="640"/>
      <c r="W324" s="591"/>
      <c r="X324" s="425"/>
      <c r="Y324" s="393">
        <f t="shared" si="32"/>
        <v>817.5545999999999</v>
      </c>
      <c r="Z324" s="257"/>
    </row>
    <row r="325" spans="1:26" ht="45" customHeight="1">
      <c r="A325" s="257"/>
      <c r="B325" s="243" t="s">
        <v>289</v>
      </c>
      <c r="C325" s="272"/>
      <c r="D325" s="688"/>
      <c r="E325" s="597"/>
      <c r="F325" s="600">
        <f>F326</f>
        <v>101.137</v>
      </c>
      <c r="G325" s="257"/>
      <c r="H325" s="257"/>
      <c r="I325" s="257"/>
      <c r="J325" s="397"/>
      <c r="K325" s="397"/>
      <c r="L325" s="397"/>
      <c r="M325" s="397"/>
      <c r="N325" s="397"/>
      <c r="O325" s="397"/>
      <c r="P325" s="257"/>
      <c r="Q325" s="257"/>
      <c r="R325" s="257"/>
      <c r="S325" s="257"/>
      <c r="T325" s="257"/>
      <c r="U325" s="397"/>
      <c r="V325" s="595"/>
      <c r="W325" s="591"/>
      <c r="X325" s="425"/>
      <c r="Y325" s="397"/>
      <c r="Z325" s="257"/>
    </row>
    <row r="326" spans="1:26" ht="15.75">
      <c r="A326" s="257"/>
      <c r="B326" s="244" t="s">
        <v>545</v>
      </c>
      <c r="C326" s="272" t="s">
        <v>161</v>
      </c>
      <c r="D326" s="397">
        <v>101.137</v>
      </c>
      <c r="E326" s="397">
        <v>101.137</v>
      </c>
      <c r="F326" s="599">
        <f>101.137</f>
        <v>101.137</v>
      </c>
      <c r="G326" s="257"/>
      <c r="H326" s="257"/>
      <c r="I326" s="257"/>
      <c r="J326" s="397"/>
      <c r="K326" s="397"/>
      <c r="L326" s="397"/>
      <c r="M326" s="397"/>
      <c r="N326" s="397"/>
      <c r="O326" s="397"/>
      <c r="P326" s="257"/>
      <c r="Q326" s="257"/>
      <c r="R326" s="257"/>
      <c r="S326" s="257"/>
      <c r="T326" s="257"/>
      <c r="U326" s="397"/>
      <c r="V326" s="595"/>
      <c r="W326" s="591"/>
      <c r="X326" s="425"/>
      <c r="Y326" s="397">
        <f t="shared" si="32"/>
        <v>101.137</v>
      </c>
      <c r="Z326" s="257"/>
    </row>
    <row r="327" spans="1:26" ht="15.75">
      <c r="A327" s="257"/>
      <c r="B327" s="243" t="s">
        <v>290</v>
      </c>
      <c r="C327" s="272" t="s">
        <v>161</v>
      </c>
      <c r="D327" s="397">
        <v>178.588</v>
      </c>
      <c r="E327" s="397">
        <v>178.588</v>
      </c>
      <c r="F327" s="600">
        <f>SUM(F328:F335)</f>
        <v>178.5876</v>
      </c>
      <c r="G327" s="257"/>
      <c r="H327" s="257"/>
      <c r="I327" s="257"/>
      <c r="J327" s="397"/>
      <c r="K327" s="397"/>
      <c r="L327" s="397"/>
      <c r="M327" s="397"/>
      <c r="N327" s="397"/>
      <c r="O327" s="397"/>
      <c r="P327" s="257"/>
      <c r="Q327" s="257"/>
      <c r="R327" s="257"/>
      <c r="S327" s="257"/>
      <c r="T327" s="257"/>
      <c r="U327" s="397"/>
      <c r="V327" s="595"/>
      <c r="W327" s="591"/>
      <c r="X327" s="425"/>
      <c r="Y327" s="397">
        <f t="shared" si="32"/>
        <v>178.5876</v>
      </c>
      <c r="Z327" s="257"/>
    </row>
    <row r="328" spans="1:26" ht="15.75">
      <c r="A328" s="257"/>
      <c r="B328" s="244" t="s">
        <v>291</v>
      </c>
      <c r="C328" s="272" t="s">
        <v>161</v>
      </c>
      <c r="D328" s="586">
        <v>34.963</v>
      </c>
      <c r="E328" s="586">
        <v>34.963</v>
      </c>
      <c r="F328" s="599">
        <v>34.963</v>
      </c>
      <c r="G328" s="257"/>
      <c r="H328" s="257"/>
      <c r="I328" s="257"/>
      <c r="J328" s="397"/>
      <c r="K328" s="397"/>
      <c r="L328" s="397"/>
      <c r="M328" s="397"/>
      <c r="N328" s="397"/>
      <c r="O328" s="397"/>
      <c r="P328" s="257"/>
      <c r="Q328" s="257"/>
      <c r="R328" s="257"/>
      <c r="S328" s="257"/>
      <c r="T328" s="257"/>
      <c r="U328" s="397"/>
      <c r="V328" s="595"/>
      <c r="W328" s="591"/>
      <c r="X328" s="425"/>
      <c r="Y328" s="586">
        <f t="shared" si="32"/>
        <v>34.963</v>
      </c>
      <c r="Z328" s="257"/>
    </row>
    <row r="329" spans="1:26" ht="15.75">
      <c r="A329" s="257"/>
      <c r="B329" s="244" t="s">
        <v>412</v>
      </c>
      <c r="C329" s="272" t="s">
        <v>161</v>
      </c>
      <c r="D329" s="586">
        <v>10.997</v>
      </c>
      <c r="E329" s="586">
        <v>10.997</v>
      </c>
      <c r="F329" s="599">
        <v>10.997</v>
      </c>
      <c r="G329" s="257"/>
      <c r="H329" s="257"/>
      <c r="I329" s="257"/>
      <c r="J329" s="397"/>
      <c r="K329" s="397"/>
      <c r="L329" s="397"/>
      <c r="M329" s="397"/>
      <c r="N329" s="397"/>
      <c r="O329" s="397"/>
      <c r="P329" s="257"/>
      <c r="Q329" s="257"/>
      <c r="R329" s="257"/>
      <c r="S329" s="257"/>
      <c r="T329" s="257"/>
      <c r="U329" s="397"/>
      <c r="V329" s="595"/>
      <c r="W329" s="591"/>
      <c r="X329" s="425"/>
      <c r="Y329" s="586">
        <f t="shared" si="32"/>
        <v>10.997</v>
      </c>
      <c r="Z329" s="257"/>
    </row>
    <row r="330" spans="1:26" ht="15.75">
      <c r="A330" s="257"/>
      <c r="B330" s="244" t="s">
        <v>413</v>
      </c>
      <c r="C330" s="272" t="s">
        <v>161</v>
      </c>
      <c r="D330" s="586">
        <v>9.979</v>
      </c>
      <c r="E330" s="586">
        <v>9.979</v>
      </c>
      <c r="F330" s="599">
        <v>9.979</v>
      </c>
      <c r="G330" s="257"/>
      <c r="H330" s="257"/>
      <c r="I330" s="257"/>
      <c r="J330" s="397"/>
      <c r="K330" s="397"/>
      <c r="L330" s="397"/>
      <c r="M330" s="397"/>
      <c r="N330" s="397"/>
      <c r="O330" s="397"/>
      <c r="P330" s="257"/>
      <c r="Q330" s="257"/>
      <c r="R330" s="257"/>
      <c r="S330" s="257"/>
      <c r="T330" s="257"/>
      <c r="U330" s="397"/>
      <c r="V330" s="595"/>
      <c r="W330" s="591"/>
      <c r="X330" s="425"/>
      <c r="Y330" s="586">
        <f t="shared" si="32"/>
        <v>9.979</v>
      </c>
      <c r="Z330" s="257"/>
    </row>
    <row r="331" spans="1:26" ht="15.75">
      <c r="A331" s="257"/>
      <c r="B331" s="244" t="s">
        <v>414</v>
      </c>
      <c r="C331" s="272" t="s">
        <v>161</v>
      </c>
      <c r="D331" s="586">
        <v>34.963</v>
      </c>
      <c r="E331" s="586">
        <v>34.963</v>
      </c>
      <c r="F331" s="599">
        <v>34.963</v>
      </c>
      <c r="G331" s="257"/>
      <c r="H331" s="257"/>
      <c r="I331" s="257"/>
      <c r="J331" s="397"/>
      <c r="K331" s="397"/>
      <c r="L331" s="397"/>
      <c r="M331" s="397"/>
      <c r="N331" s="397"/>
      <c r="O331" s="397"/>
      <c r="P331" s="257"/>
      <c r="Q331" s="257"/>
      <c r="R331" s="257"/>
      <c r="S331" s="257"/>
      <c r="T331" s="257"/>
      <c r="U331" s="397"/>
      <c r="V331" s="595"/>
      <c r="W331" s="591"/>
      <c r="X331" s="425"/>
      <c r="Y331" s="586">
        <f t="shared" si="32"/>
        <v>34.963</v>
      </c>
      <c r="Z331" s="257"/>
    </row>
    <row r="332" spans="1:26" ht="15.75">
      <c r="A332" s="257"/>
      <c r="B332" s="244" t="s">
        <v>415</v>
      </c>
      <c r="C332" s="272" t="s">
        <v>161</v>
      </c>
      <c r="D332" s="586">
        <v>24.991</v>
      </c>
      <c r="E332" s="586">
        <v>24.991</v>
      </c>
      <c r="F332" s="599">
        <v>24.9906</v>
      </c>
      <c r="G332" s="257"/>
      <c r="H332" s="257"/>
      <c r="I332" s="257"/>
      <c r="J332" s="397"/>
      <c r="K332" s="397"/>
      <c r="L332" s="397"/>
      <c r="M332" s="397"/>
      <c r="N332" s="397"/>
      <c r="O332" s="397"/>
      <c r="P332" s="257"/>
      <c r="Q332" s="257"/>
      <c r="R332" s="257"/>
      <c r="S332" s="257"/>
      <c r="T332" s="257"/>
      <c r="U332" s="397"/>
      <c r="V332" s="595"/>
      <c r="W332" s="591"/>
      <c r="X332" s="425"/>
      <c r="Y332" s="586">
        <f t="shared" si="32"/>
        <v>24.9906</v>
      </c>
      <c r="Z332" s="257"/>
    </row>
    <row r="333" spans="1:26" ht="15.75">
      <c r="A333" s="257"/>
      <c r="B333" s="244" t="s">
        <v>292</v>
      </c>
      <c r="C333" s="272" t="s">
        <v>161</v>
      </c>
      <c r="D333" s="586">
        <v>20.957</v>
      </c>
      <c r="E333" s="586">
        <v>20.957</v>
      </c>
      <c r="F333" s="599">
        <v>20.957</v>
      </c>
      <c r="G333" s="257"/>
      <c r="H333" s="257"/>
      <c r="I333" s="257"/>
      <c r="J333" s="397"/>
      <c r="K333" s="397"/>
      <c r="L333" s="397"/>
      <c r="M333" s="397"/>
      <c r="N333" s="397"/>
      <c r="O333" s="397"/>
      <c r="P333" s="257"/>
      <c r="Q333" s="257"/>
      <c r="R333" s="257"/>
      <c r="S333" s="257"/>
      <c r="T333" s="257"/>
      <c r="U333" s="397"/>
      <c r="V333" s="595"/>
      <c r="W333" s="591"/>
      <c r="X333" s="425"/>
      <c r="Y333" s="586">
        <f t="shared" si="32"/>
        <v>20.957</v>
      </c>
      <c r="Z333" s="257"/>
    </row>
    <row r="334" spans="1:26" ht="15.75">
      <c r="A334" s="257"/>
      <c r="B334" s="244" t="s">
        <v>293</v>
      </c>
      <c r="C334" s="272" t="s">
        <v>161</v>
      </c>
      <c r="D334" s="586">
        <v>26.785</v>
      </c>
      <c r="E334" s="586">
        <v>26.785</v>
      </c>
      <c r="F334" s="599">
        <v>26.785</v>
      </c>
      <c r="G334" s="257"/>
      <c r="H334" s="257"/>
      <c r="I334" s="257"/>
      <c r="J334" s="397"/>
      <c r="K334" s="397"/>
      <c r="L334" s="397"/>
      <c r="M334" s="397"/>
      <c r="N334" s="397"/>
      <c r="O334" s="397"/>
      <c r="P334" s="257"/>
      <c r="Q334" s="257"/>
      <c r="R334" s="257"/>
      <c r="S334" s="257"/>
      <c r="T334" s="268"/>
      <c r="U334" s="627"/>
      <c r="V334" s="636"/>
      <c r="W334" s="591"/>
      <c r="X334" s="425"/>
      <c r="Y334" s="586">
        <f aca="true" t="shared" si="35" ref="Y334:Y397">F334+G334+H334+I334+J334+K334+L334+M334+N334+O334+U334+V334+W334+X334</f>
        <v>26.785</v>
      </c>
      <c r="Z334" s="257"/>
    </row>
    <row r="335" spans="1:26" ht="15.75">
      <c r="A335" s="257"/>
      <c r="B335" s="244" t="s">
        <v>294</v>
      </c>
      <c r="C335" s="272" t="s">
        <v>161</v>
      </c>
      <c r="D335" s="586">
        <v>14.953</v>
      </c>
      <c r="E335" s="586">
        <v>14.953</v>
      </c>
      <c r="F335" s="599">
        <v>14.953</v>
      </c>
      <c r="G335" s="257"/>
      <c r="H335" s="257"/>
      <c r="I335" s="257"/>
      <c r="J335" s="397"/>
      <c r="K335" s="397"/>
      <c r="L335" s="397"/>
      <c r="M335" s="397"/>
      <c r="N335" s="397"/>
      <c r="O335" s="397"/>
      <c r="P335" s="257"/>
      <c r="Q335" s="257"/>
      <c r="R335" s="257"/>
      <c r="S335" s="257"/>
      <c r="T335" s="257"/>
      <c r="U335" s="397"/>
      <c r="V335" s="595"/>
      <c r="W335" s="591"/>
      <c r="X335" s="425"/>
      <c r="Y335" s="586">
        <f t="shared" si="35"/>
        <v>14.953</v>
      </c>
      <c r="Z335" s="257"/>
    </row>
    <row r="336" spans="1:26" ht="77.25" customHeight="1">
      <c r="A336" s="257"/>
      <c r="B336" s="244" t="s">
        <v>416</v>
      </c>
      <c r="C336" s="272"/>
      <c r="D336" s="397">
        <v>112.957</v>
      </c>
      <c r="E336" s="397">
        <v>112.957</v>
      </c>
      <c r="F336" s="601">
        <f>F337+F338</f>
        <v>112.957</v>
      </c>
      <c r="G336" s="257"/>
      <c r="H336" s="257"/>
      <c r="I336" s="257"/>
      <c r="J336" s="397"/>
      <c r="K336" s="397"/>
      <c r="L336" s="397"/>
      <c r="M336" s="397"/>
      <c r="N336" s="397"/>
      <c r="O336" s="397"/>
      <c r="P336" s="257"/>
      <c r="Q336" s="257"/>
      <c r="R336" s="257"/>
      <c r="S336" s="257"/>
      <c r="T336" s="257"/>
      <c r="U336" s="397"/>
      <c r="V336" s="595"/>
      <c r="W336" s="591"/>
      <c r="X336" s="425"/>
      <c r="Y336" s="397">
        <f t="shared" si="35"/>
        <v>112.957</v>
      </c>
      <c r="Z336" s="257"/>
    </row>
    <row r="337" spans="1:26" ht="15.75">
      <c r="A337" s="257"/>
      <c r="B337" s="244" t="s">
        <v>295</v>
      </c>
      <c r="C337" s="272" t="s">
        <v>161</v>
      </c>
      <c r="D337" s="689" t="s">
        <v>480</v>
      </c>
      <c r="E337" s="684">
        <v>47.757</v>
      </c>
      <c r="F337" s="602">
        <v>47.757</v>
      </c>
      <c r="G337" s="257"/>
      <c r="H337" s="257"/>
      <c r="I337" s="257"/>
      <c r="J337" s="397"/>
      <c r="K337" s="397"/>
      <c r="L337" s="397"/>
      <c r="M337" s="397"/>
      <c r="N337" s="397"/>
      <c r="O337" s="397"/>
      <c r="P337" s="257"/>
      <c r="Q337" s="257"/>
      <c r="R337" s="257"/>
      <c r="S337" s="257"/>
      <c r="T337" s="257"/>
      <c r="U337" s="397"/>
      <c r="V337" s="595"/>
      <c r="W337" s="591"/>
      <c r="X337" s="425"/>
      <c r="Y337" s="586">
        <f t="shared" si="35"/>
        <v>47.757</v>
      </c>
      <c r="Z337" s="257"/>
    </row>
    <row r="338" spans="1:26" ht="15.75">
      <c r="A338" s="257"/>
      <c r="B338" s="244" t="s">
        <v>296</v>
      </c>
      <c r="C338" s="272" t="s">
        <v>161</v>
      </c>
      <c r="D338" s="689" t="s">
        <v>481</v>
      </c>
      <c r="E338" s="684">
        <v>65.2</v>
      </c>
      <c r="F338" s="602">
        <v>65.2</v>
      </c>
      <c r="G338" s="257"/>
      <c r="H338" s="257"/>
      <c r="I338" s="257"/>
      <c r="J338" s="397"/>
      <c r="K338" s="397"/>
      <c r="L338" s="397"/>
      <c r="M338" s="397"/>
      <c r="N338" s="397"/>
      <c r="O338" s="397"/>
      <c r="P338" s="257"/>
      <c r="Q338" s="257"/>
      <c r="R338" s="257"/>
      <c r="S338" s="257"/>
      <c r="T338" s="257"/>
      <c r="U338" s="397"/>
      <c r="V338" s="595"/>
      <c r="W338" s="591"/>
      <c r="X338" s="425"/>
      <c r="Y338" s="586">
        <f t="shared" si="35"/>
        <v>65.2</v>
      </c>
      <c r="Z338" s="257"/>
    </row>
    <row r="339" spans="1:26" ht="30" customHeight="1">
      <c r="A339" s="257"/>
      <c r="B339" s="244" t="s">
        <v>471</v>
      </c>
      <c r="C339" s="272"/>
      <c r="D339" s="690"/>
      <c r="E339" s="597"/>
      <c r="F339" s="601">
        <f>F340</f>
        <v>20.849</v>
      </c>
      <c r="G339" s="257"/>
      <c r="H339" s="257"/>
      <c r="I339" s="257"/>
      <c r="J339" s="397"/>
      <c r="K339" s="397"/>
      <c r="L339" s="397"/>
      <c r="M339" s="397"/>
      <c r="N339" s="397"/>
      <c r="O339" s="397"/>
      <c r="P339" s="257"/>
      <c r="Q339" s="257"/>
      <c r="R339" s="257"/>
      <c r="S339" s="257"/>
      <c r="T339" s="257"/>
      <c r="U339" s="397"/>
      <c r="V339" s="595"/>
      <c r="W339" s="591"/>
      <c r="X339" s="425"/>
      <c r="Y339" s="397"/>
      <c r="Z339" s="257"/>
    </row>
    <row r="340" spans="1:26" ht="15.75">
      <c r="A340" s="257"/>
      <c r="B340" s="244" t="s">
        <v>474</v>
      </c>
      <c r="C340" s="272" t="s">
        <v>161</v>
      </c>
      <c r="D340" s="689" t="s">
        <v>482</v>
      </c>
      <c r="E340" s="684">
        <v>20.849</v>
      </c>
      <c r="F340" s="602">
        <v>20.849</v>
      </c>
      <c r="G340" s="257"/>
      <c r="H340" s="257"/>
      <c r="I340" s="257"/>
      <c r="J340" s="397"/>
      <c r="K340" s="397"/>
      <c r="L340" s="397"/>
      <c r="M340" s="397"/>
      <c r="N340" s="397"/>
      <c r="O340" s="397"/>
      <c r="P340" s="257"/>
      <c r="Q340" s="257"/>
      <c r="R340" s="257"/>
      <c r="S340" s="257"/>
      <c r="T340" s="257"/>
      <c r="U340" s="397"/>
      <c r="V340" s="595"/>
      <c r="W340" s="591"/>
      <c r="X340" s="425"/>
      <c r="Y340" s="397">
        <f t="shared" si="35"/>
        <v>20.849</v>
      </c>
      <c r="Z340" s="257"/>
    </row>
    <row r="341" spans="1:26" ht="45" customHeight="1">
      <c r="A341" s="257"/>
      <c r="B341" s="244" t="s">
        <v>417</v>
      </c>
      <c r="C341" s="272"/>
      <c r="D341" s="691" t="s">
        <v>483</v>
      </c>
      <c r="E341" s="684">
        <v>404.024</v>
      </c>
      <c r="F341" s="601">
        <f>SUM(F342:F350)</f>
        <v>404.024</v>
      </c>
      <c r="G341" s="257"/>
      <c r="H341" s="257"/>
      <c r="I341" s="257"/>
      <c r="J341" s="397"/>
      <c r="K341" s="397"/>
      <c r="L341" s="397"/>
      <c r="M341" s="397"/>
      <c r="N341" s="397"/>
      <c r="O341" s="397"/>
      <c r="P341" s="257"/>
      <c r="Q341" s="257"/>
      <c r="R341" s="257"/>
      <c r="S341" s="257"/>
      <c r="T341" s="257"/>
      <c r="U341" s="397"/>
      <c r="V341" s="595"/>
      <c r="W341" s="591"/>
      <c r="X341" s="425"/>
      <c r="Y341" s="397">
        <f t="shared" si="35"/>
        <v>404.024</v>
      </c>
      <c r="Z341" s="257"/>
    </row>
    <row r="342" spans="1:26" ht="15.75">
      <c r="A342" s="257"/>
      <c r="B342" s="244" t="s">
        <v>297</v>
      </c>
      <c r="C342" s="272" t="s">
        <v>161</v>
      </c>
      <c r="D342" s="689" t="s">
        <v>484</v>
      </c>
      <c r="E342" s="683">
        <v>117.429</v>
      </c>
      <c r="F342" s="602">
        <v>117.429</v>
      </c>
      <c r="G342" s="457"/>
      <c r="H342" s="457"/>
      <c r="I342" s="457"/>
      <c r="J342" s="586"/>
      <c r="K342" s="586"/>
      <c r="L342" s="586"/>
      <c r="M342" s="586"/>
      <c r="N342" s="586"/>
      <c r="O342" s="586"/>
      <c r="P342" s="457"/>
      <c r="Q342" s="457"/>
      <c r="R342" s="457"/>
      <c r="S342" s="457"/>
      <c r="T342" s="457"/>
      <c r="U342" s="586"/>
      <c r="V342" s="609"/>
      <c r="W342" s="641"/>
      <c r="X342" s="603"/>
      <c r="Y342" s="586">
        <f t="shared" si="35"/>
        <v>117.429</v>
      </c>
      <c r="Z342" s="257"/>
    </row>
    <row r="343" spans="1:26" ht="15.75">
      <c r="A343" s="257"/>
      <c r="B343" s="244" t="s">
        <v>298</v>
      </c>
      <c r="C343" s="272" t="s">
        <v>161</v>
      </c>
      <c r="D343" s="689" t="s">
        <v>485</v>
      </c>
      <c r="E343" s="683">
        <v>117.334</v>
      </c>
      <c r="F343" s="602">
        <v>117.334</v>
      </c>
      <c r="G343" s="457"/>
      <c r="H343" s="457"/>
      <c r="I343" s="457"/>
      <c r="J343" s="586"/>
      <c r="K343" s="586"/>
      <c r="L343" s="586"/>
      <c r="M343" s="586"/>
      <c r="N343" s="586"/>
      <c r="O343" s="586"/>
      <c r="P343" s="457"/>
      <c r="Q343" s="457"/>
      <c r="R343" s="457"/>
      <c r="S343" s="457"/>
      <c r="T343" s="457"/>
      <c r="U343" s="586"/>
      <c r="V343" s="609"/>
      <c r="W343" s="641"/>
      <c r="X343" s="603"/>
      <c r="Y343" s="586">
        <f t="shared" si="35"/>
        <v>117.334</v>
      </c>
      <c r="Z343" s="257"/>
    </row>
    <row r="344" spans="1:26" ht="15.75">
      <c r="A344" s="257"/>
      <c r="B344" s="244" t="s">
        <v>620</v>
      </c>
      <c r="C344" s="272" t="s">
        <v>161</v>
      </c>
      <c r="D344" s="689" t="s">
        <v>486</v>
      </c>
      <c r="E344" s="683">
        <v>23.732</v>
      </c>
      <c r="F344" s="602">
        <v>23.732</v>
      </c>
      <c r="G344" s="457"/>
      <c r="H344" s="457"/>
      <c r="I344" s="457"/>
      <c r="J344" s="586"/>
      <c r="K344" s="586"/>
      <c r="L344" s="586"/>
      <c r="M344" s="586"/>
      <c r="N344" s="586"/>
      <c r="O344" s="586"/>
      <c r="P344" s="457"/>
      <c r="Q344" s="457"/>
      <c r="R344" s="457"/>
      <c r="S344" s="457"/>
      <c r="T344" s="457"/>
      <c r="U344" s="586"/>
      <c r="V344" s="609"/>
      <c r="W344" s="641"/>
      <c r="X344" s="603"/>
      <c r="Y344" s="586">
        <f t="shared" si="35"/>
        <v>23.732</v>
      </c>
      <c r="Z344" s="257"/>
    </row>
    <row r="345" spans="1:26" ht="15.75">
      <c r="A345" s="257"/>
      <c r="B345" s="244" t="s">
        <v>299</v>
      </c>
      <c r="C345" s="272" t="s">
        <v>161</v>
      </c>
      <c r="D345" s="689" t="s">
        <v>487</v>
      </c>
      <c r="E345" s="683">
        <v>25.699</v>
      </c>
      <c r="F345" s="602">
        <v>25.699</v>
      </c>
      <c r="G345" s="457"/>
      <c r="H345" s="457"/>
      <c r="I345" s="457"/>
      <c r="J345" s="586"/>
      <c r="K345" s="586"/>
      <c r="L345" s="586"/>
      <c r="M345" s="586"/>
      <c r="N345" s="586"/>
      <c r="O345" s="586"/>
      <c r="P345" s="457"/>
      <c r="Q345" s="457"/>
      <c r="R345" s="457"/>
      <c r="S345" s="457"/>
      <c r="T345" s="457"/>
      <c r="U345" s="586"/>
      <c r="V345" s="609"/>
      <c r="W345" s="641"/>
      <c r="X345" s="603"/>
      <c r="Y345" s="586">
        <f t="shared" si="35"/>
        <v>25.699</v>
      </c>
      <c r="Z345" s="257"/>
    </row>
    <row r="346" spans="1:26" ht="15.75">
      <c r="A346" s="257"/>
      <c r="B346" s="244" t="s">
        <v>300</v>
      </c>
      <c r="C346" s="272" t="s">
        <v>161</v>
      </c>
      <c r="D346" s="689" t="s">
        <v>488</v>
      </c>
      <c r="E346" s="683">
        <v>18.443</v>
      </c>
      <c r="F346" s="602">
        <v>18.443</v>
      </c>
      <c r="G346" s="457"/>
      <c r="H346" s="457"/>
      <c r="I346" s="457"/>
      <c r="J346" s="586"/>
      <c r="K346" s="586"/>
      <c r="L346" s="586"/>
      <c r="M346" s="586"/>
      <c r="N346" s="586"/>
      <c r="O346" s="586"/>
      <c r="P346" s="457"/>
      <c r="Q346" s="457"/>
      <c r="R346" s="457"/>
      <c r="S346" s="457"/>
      <c r="T346" s="457"/>
      <c r="U346" s="586"/>
      <c r="V346" s="609"/>
      <c r="W346" s="641"/>
      <c r="X346" s="603"/>
      <c r="Y346" s="586">
        <f t="shared" si="35"/>
        <v>18.443</v>
      </c>
      <c r="Z346" s="257"/>
    </row>
    <row r="347" spans="1:26" ht="15.75">
      <c r="A347" s="257"/>
      <c r="B347" s="244" t="s">
        <v>301</v>
      </c>
      <c r="C347" s="272" t="s">
        <v>161</v>
      </c>
      <c r="D347" s="689" t="s">
        <v>489</v>
      </c>
      <c r="E347" s="683">
        <v>30.898</v>
      </c>
      <c r="F347" s="602">
        <v>30.898</v>
      </c>
      <c r="G347" s="457"/>
      <c r="H347" s="457"/>
      <c r="I347" s="457"/>
      <c r="J347" s="586"/>
      <c r="K347" s="586"/>
      <c r="L347" s="586"/>
      <c r="M347" s="586"/>
      <c r="N347" s="586"/>
      <c r="O347" s="586"/>
      <c r="P347" s="457"/>
      <c r="Q347" s="457"/>
      <c r="R347" s="457"/>
      <c r="S347" s="457"/>
      <c r="T347" s="457"/>
      <c r="U347" s="586"/>
      <c r="V347" s="609"/>
      <c r="W347" s="641"/>
      <c r="X347" s="603"/>
      <c r="Y347" s="586">
        <f t="shared" si="35"/>
        <v>30.898</v>
      </c>
      <c r="Z347" s="257"/>
    </row>
    <row r="348" spans="1:26" ht="15.75">
      <c r="A348" s="257"/>
      <c r="B348" s="244" t="s">
        <v>302</v>
      </c>
      <c r="C348" s="272" t="s">
        <v>161</v>
      </c>
      <c r="D348" s="689" t="s">
        <v>490</v>
      </c>
      <c r="E348" s="683">
        <v>25.122</v>
      </c>
      <c r="F348" s="602">
        <v>25.122</v>
      </c>
      <c r="G348" s="457"/>
      <c r="H348" s="457"/>
      <c r="I348" s="457"/>
      <c r="J348" s="586"/>
      <c r="K348" s="586"/>
      <c r="L348" s="586"/>
      <c r="M348" s="586"/>
      <c r="N348" s="586"/>
      <c r="O348" s="586"/>
      <c r="P348" s="457"/>
      <c r="Q348" s="457"/>
      <c r="R348" s="457"/>
      <c r="S348" s="457"/>
      <c r="T348" s="457"/>
      <c r="U348" s="586"/>
      <c r="V348" s="609"/>
      <c r="W348" s="641"/>
      <c r="X348" s="603"/>
      <c r="Y348" s="586">
        <f t="shared" si="35"/>
        <v>25.122</v>
      </c>
      <c r="Z348" s="257"/>
    </row>
    <row r="349" spans="1:26" ht="15.75">
      <c r="A349" s="257"/>
      <c r="B349" s="244" t="s">
        <v>455</v>
      </c>
      <c r="C349" s="272" t="s">
        <v>161</v>
      </c>
      <c r="D349" s="689" t="s">
        <v>491</v>
      </c>
      <c r="E349" s="683">
        <v>18.674</v>
      </c>
      <c r="F349" s="602">
        <v>18.674</v>
      </c>
      <c r="G349" s="457"/>
      <c r="H349" s="457"/>
      <c r="I349" s="457"/>
      <c r="J349" s="586"/>
      <c r="K349" s="586"/>
      <c r="L349" s="586"/>
      <c r="M349" s="586"/>
      <c r="N349" s="586"/>
      <c r="O349" s="586"/>
      <c r="P349" s="457"/>
      <c r="Q349" s="457"/>
      <c r="R349" s="457"/>
      <c r="S349" s="457"/>
      <c r="T349" s="457"/>
      <c r="U349" s="586"/>
      <c r="V349" s="609"/>
      <c r="W349" s="641"/>
      <c r="X349" s="603"/>
      <c r="Y349" s="586">
        <f t="shared" si="35"/>
        <v>18.674</v>
      </c>
      <c r="Z349" s="257"/>
    </row>
    <row r="350" spans="1:26" ht="12.75" customHeight="1">
      <c r="A350" s="257"/>
      <c r="B350" s="244" t="s">
        <v>456</v>
      </c>
      <c r="C350" s="272" t="s">
        <v>161</v>
      </c>
      <c r="D350" s="689" t="s">
        <v>492</v>
      </c>
      <c r="E350" s="683">
        <v>26.693</v>
      </c>
      <c r="F350" s="602">
        <v>26.693</v>
      </c>
      <c r="G350" s="457"/>
      <c r="H350" s="457"/>
      <c r="I350" s="457"/>
      <c r="J350" s="586"/>
      <c r="K350" s="586"/>
      <c r="L350" s="586"/>
      <c r="M350" s="586"/>
      <c r="N350" s="586"/>
      <c r="O350" s="586"/>
      <c r="P350" s="457"/>
      <c r="Q350" s="457"/>
      <c r="R350" s="457"/>
      <c r="S350" s="457"/>
      <c r="T350" s="457"/>
      <c r="U350" s="586"/>
      <c r="V350" s="609"/>
      <c r="W350" s="641"/>
      <c r="X350" s="603"/>
      <c r="Y350" s="586">
        <f t="shared" si="35"/>
        <v>26.693</v>
      </c>
      <c r="Z350" s="257"/>
    </row>
    <row r="351" spans="1:26" ht="15.75" customHeight="1" hidden="1">
      <c r="A351" s="257"/>
      <c r="B351" s="284"/>
      <c r="C351" s="272" t="s">
        <v>161</v>
      </c>
      <c r="D351" s="597"/>
      <c r="E351" s="597"/>
      <c r="F351" s="598"/>
      <c r="G351" s="257"/>
      <c r="H351" s="257"/>
      <c r="I351" s="257"/>
      <c r="J351" s="397"/>
      <c r="K351" s="397"/>
      <c r="L351" s="397"/>
      <c r="M351" s="397"/>
      <c r="N351" s="397"/>
      <c r="O351" s="397"/>
      <c r="P351" s="257"/>
      <c r="Q351" s="257"/>
      <c r="R351" s="257"/>
      <c r="S351" s="257"/>
      <c r="T351" s="257"/>
      <c r="U351" s="397"/>
      <c r="V351" s="595"/>
      <c r="W351" s="591"/>
      <c r="X351" s="425"/>
      <c r="Y351" s="397">
        <f t="shared" si="35"/>
        <v>0</v>
      </c>
      <c r="Z351" s="257"/>
    </row>
    <row r="352" spans="1:26" ht="15.75" hidden="1">
      <c r="A352" s="285"/>
      <c r="B352" s="283"/>
      <c r="C352" s="272"/>
      <c r="D352" s="597"/>
      <c r="E352" s="597"/>
      <c r="F352" s="598"/>
      <c r="G352" s="257"/>
      <c r="H352" s="257"/>
      <c r="I352" s="257"/>
      <c r="J352" s="397"/>
      <c r="K352" s="397"/>
      <c r="L352" s="397"/>
      <c r="M352" s="397"/>
      <c r="N352" s="397"/>
      <c r="O352" s="397"/>
      <c r="P352" s="257"/>
      <c r="Q352" s="257"/>
      <c r="R352" s="257"/>
      <c r="S352" s="257"/>
      <c r="T352" s="257"/>
      <c r="U352" s="397"/>
      <c r="V352" s="595"/>
      <c r="W352" s="591"/>
      <c r="X352" s="425"/>
      <c r="Y352" s="611"/>
      <c r="Z352" s="257"/>
    </row>
    <row r="353" spans="1:26" ht="15.75" hidden="1">
      <c r="A353" s="285"/>
      <c r="B353" s="281"/>
      <c r="C353" s="272"/>
      <c r="D353" s="683"/>
      <c r="E353" s="683"/>
      <c r="F353" s="593"/>
      <c r="G353" s="257"/>
      <c r="H353" s="257"/>
      <c r="I353" s="257"/>
      <c r="J353" s="397"/>
      <c r="K353" s="397"/>
      <c r="L353" s="397"/>
      <c r="M353" s="397"/>
      <c r="N353" s="397"/>
      <c r="O353" s="397"/>
      <c r="P353" s="257"/>
      <c r="Q353" s="257"/>
      <c r="R353" s="257"/>
      <c r="S353" s="257"/>
      <c r="T353" s="257"/>
      <c r="U353" s="397"/>
      <c r="V353" s="595"/>
      <c r="W353" s="591"/>
      <c r="X353" s="425"/>
      <c r="Y353" s="400"/>
      <c r="Z353" s="257"/>
    </row>
    <row r="354" spans="1:26" ht="15.75">
      <c r="A354" s="285"/>
      <c r="B354" s="283" t="s">
        <v>507</v>
      </c>
      <c r="C354" s="272"/>
      <c r="D354" s="597">
        <v>4102.83</v>
      </c>
      <c r="E354" s="597">
        <v>4102.83</v>
      </c>
      <c r="F354" s="598">
        <f>F359+F390+F355</f>
        <v>4027.83</v>
      </c>
      <c r="G354" s="597">
        <f>G359+G390+G355</f>
        <v>0</v>
      </c>
      <c r="H354" s="597">
        <f aca="true" t="shared" si="36" ref="H354:T354">H359+H390+H355</f>
        <v>0</v>
      </c>
      <c r="I354" s="597">
        <f t="shared" si="36"/>
        <v>0</v>
      </c>
      <c r="J354" s="597">
        <f t="shared" si="36"/>
        <v>0</v>
      </c>
      <c r="K354" s="597">
        <f t="shared" si="36"/>
        <v>0</v>
      </c>
      <c r="L354" s="597">
        <f>L359+L390+L355+L356</f>
        <v>75</v>
      </c>
      <c r="M354" s="597">
        <f t="shared" si="36"/>
        <v>0</v>
      </c>
      <c r="N354" s="597">
        <f t="shared" si="36"/>
        <v>0</v>
      </c>
      <c r="O354" s="597">
        <f t="shared" si="36"/>
        <v>0</v>
      </c>
      <c r="P354" s="597">
        <f t="shared" si="36"/>
        <v>0</v>
      </c>
      <c r="Q354" s="597">
        <f t="shared" si="36"/>
        <v>0</v>
      </c>
      <c r="R354" s="597">
        <f t="shared" si="36"/>
        <v>0</v>
      </c>
      <c r="S354" s="597">
        <f t="shared" si="36"/>
        <v>0</v>
      </c>
      <c r="T354" s="597">
        <f t="shared" si="36"/>
        <v>0</v>
      </c>
      <c r="U354" s="597"/>
      <c r="V354" s="598"/>
      <c r="W354" s="591"/>
      <c r="X354" s="425"/>
      <c r="Y354" s="611">
        <f t="shared" si="35"/>
        <v>4102.83</v>
      </c>
      <c r="Z354" s="257"/>
    </row>
    <row r="355" spans="1:26" ht="48" customHeight="1">
      <c r="A355" s="292"/>
      <c r="B355" s="255" t="s">
        <v>418</v>
      </c>
      <c r="C355" s="272" t="s">
        <v>517</v>
      </c>
      <c r="D355" s="597">
        <v>60.736</v>
      </c>
      <c r="E355" s="597">
        <v>60.736</v>
      </c>
      <c r="F355" s="598">
        <v>60.736</v>
      </c>
      <c r="G355" s="257"/>
      <c r="H355" s="257"/>
      <c r="I355" s="257"/>
      <c r="J355" s="397"/>
      <c r="K355" s="397"/>
      <c r="L355" s="397"/>
      <c r="M355" s="397"/>
      <c r="N355" s="397"/>
      <c r="O355" s="397"/>
      <c r="P355" s="257"/>
      <c r="Q355" s="257"/>
      <c r="R355" s="257"/>
      <c r="S355" s="257"/>
      <c r="T355" s="257"/>
      <c r="U355" s="397"/>
      <c r="V355" s="595"/>
      <c r="W355" s="591"/>
      <c r="X355" s="425"/>
      <c r="Y355" s="611">
        <f t="shared" si="35"/>
        <v>60.736</v>
      </c>
      <c r="Z355" s="257"/>
    </row>
    <row r="356" spans="1:26" ht="15.75">
      <c r="A356" s="292"/>
      <c r="B356" s="356" t="s">
        <v>220</v>
      </c>
      <c r="C356" s="272" t="s">
        <v>517</v>
      </c>
      <c r="D356" s="597">
        <v>75</v>
      </c>
      <c r="E356" s="597">
        <v>75</v>
      </c>
      <c r="F356" s="598"/>
      <c r="G356" s="257"/>
      <c r="H356" s="257"/>
      <c r="I356" s="257"/>
      <c r="J356" s="397"/>
      <c r="K356" s="397"/>
      <c r="L356" s="397">
        <v>75</v>
      </c>
      <c r="M356" s="397"/>
      <c r="N356" s="397"/>
      <c r="O356" s="397"/>
      <c r="P356" s="257"/>
      <c r="Q356" s="257"/>
      <c r="R356" s="257"/>
      <c r="S356" s="257"/>
      <c r="T356" s="257"/>
      <c r="U356" s="397"/>
      <c r="V356" s="595"/>
      <c r="W356" s="591"/>
      <c r="X356" s="425"/>
      <c r="Y356" s="611">
        <f t="shared" si="35"/>
        <v>75</v>
      </c>
      <c r="Z356" s="257"/>
    </row>
    <row r="357" spans="1:26" ht="42.75" customHeight="1">
      <c r="A357" s="338" t="s">
        <v>171</v>
      </c>
      <c r="B357" s="840" t="s">
        <v>319</v>
      </c>
      <c r="C357" s="272" t="s">
        <v>160</v>
      </c>
      <c r="D357" s="684">
        <v>3300</v>
      </c>
      <c r="E357" s="684">
        <v>3300</v>
      </c>
      <c r="F357" s="594">
        <v>3300</v>
      </c>
      <c r="G357" s="267"/>
      <c r="H357" s="267"/>
      <c r="I357" s="267"/>
      <c r="J357" s="400"/>
      <c r="K357" s="400"/>
      <c r="L357" s="400"/>
      <c r="M357" s="400"/>
      <c r="N357" s="400"/>
      <c r="O357" s="400"/>
      <c r="P357" s="267"/>
      <c r="Q357" s="267"/>
      <c r="R357" s="267"/>
      <c r="S357" s="267"/>
      <c r="T357" s="267"/>
      <c r="U357" s="400"/>
      <c r="V357" s="405">
        <v>-687.85</v>
      </c>
      <c r="W357" s="642"/>
      <c r="X357" s="604"/>
      <c r="Y357" s="400">
        <v>3300</v>
      </c>
      <c r="Z357" s="257"/>
    </row>
    <row r="358" spans="1:26" ht="15.75">
      <c r="A358" s="336"/>
      <c r="B358" s="841"/>
      <c r="C358" s="272" t="s">
        <v>161</v>
      </c>
      <c r="D358" s="692">
        <v>521.1</v>
      </c>
      <c r="E358" s="692">
        <v>521.1</v>
      </c>
      <c r="F358" s="605">
        <v>521.1</v>
      </c>
      <c r="G358" s="267"/>
      <c r="H358" s="267"/>
      <c r="I358" s="267"/>
      <c r="J358" s="400"/>
      <c r="K358" s="400"/>
      <c r="L358" s="400"/>
      <c r="M358" s="400"/>
      <c r="N358" s="400"/>
      <c r="O358" s="400"/>
      <c r="P358" s="267"/>
      <c r="Q358" s="267"/>
      <c r="R358" s="267"/>
      <c r="S358" s="267"/>
      <c r="T358" s="267"/>
      <c r="U358" s="400"/>
      <c r="V358" s="405">
        <v>-102.96</v>
      </c>
      <c r="W358" s="642"/>
      <c r="X358" s="604"/>
      <c r="Y358" s="400">
        <v>521.1</v>
      </c>
      <c r="Z358" s="257"/>
    </row>
    <row r="359" spans="1:26" ht="15" customHeight="1">
      <c r="A359" s="337"/>
      <c r="B359" s="842"/>
      <c r="C359" s="272" t="s">
        <v>526</v>
      </c>
      <c r="D359" s="685">
        <f>SUM(D357:D358)</f>
        <v>3821.1</v>
      </c>
      <c r="E359" s="685">
        <f>SUM(E357:E358)</f>
        <v>3821.1</v>
      </c>
      <c r="F359" s="596">
        <f>SUM(F357:F358)</f>
        <v>3821.1</v>
      </c>
      <c r="G359" s="596">
        <f>SUM(G357:G358)</f>
        <v>0</v>
      </c>
      <c r="H359" s="596">
        <f aca="true" t="shared" si="37" ref="H359:T359">SUM(H357:H358)</f>
        <v>0</v>
      </c>
      <c r="I359" s="596">
        <f t="shared" si="37"/>
        <v>0</v>
      </c>
      <c r="J359" s="596">
        <f t="shared" si="37"/>
        <v>0</v>
      </c>
      <c r="K359" s="596">
        <f t="shared" si="37"/>
        <v>0</v>
      </c>
      <c r="L359" s="596">
        <f t="shared" si="37"/>
        <v>0</v>
      </c>
      <c r="M359" s="596">
        <f t="shared" si="37"/>
        <v>0</v>
      </c>
      <c r="N359" s="596">
        <f t="shared" si="37"/>
        <v>0</v>
      </c>
      <c r="O359" s="596">
        <f t="shared" si="37"/>
        <v>0</v>
      </c>
      <c r="P359" s="596">
        <f t="shared" si="37"/>
        <v>0</v>
      </c>
      <c r="Q359" s="596">
        <f t="shared" si="37"/>
        <v>0</v>
      </c>
      <c r="R359" s="596">
        <f t="shared" si="37"/>
        <v>0</v>
      </c>
      <c r="S359" s="596">
        <f t="shared" si="37"/>
        <v>0</v>
      </c>
      <c r="T359" s="596">
        <f t="shared" si="37"/>
        <v>0</v>
      </c>
      <c r="U359" s="596"/>
      <c r="V359" s="596">
        <v>-790.81</v>
      </c>
      <c r="W359" s="591"/>
      <c r="X359" s="425"/>
      <c r="Y359" s="611">
        <f>SUM(Y357:Y358)</f>
        <v>3821.1</v>
      </c>
      <c r="Z359" s="257"/>
    </row>
    <row r="360" spans="1:26" ht="2.25" customHeight="1" hidden="1">
      <c r="A360" s="257"/>
      <c r="B360" s="282" t="s">
        <v>623</v>
      </c>
      <c r="C360" s="272" t="s">
        <v>161</v>
      </c>
      <c r="D360" s="682">
        <v>26.175</v>
      </c>
      <c r="E360" s="682">
        <v>26.175</v>
      </c>
      <c r="F360" s="592">
        <v>26.175</v>
      </c>
      <c r="G360" s="592">
        <v>26.175</v>
      </c>
      <c r="H360" s="592">
        <v>26.175</v>
      </c>
      <c r="I360" s="592">
        <v>26.175</v>
      </c>
      <c r="J360" s="592">
        <v>26.175</v>
      </c>
      <c r="K360" s="592">
        <v>26.175</v>
      </c>
      <c r="L360" s="592">
        <v>26.175</v>
      </c>
      <c r="M360" s="592">
        <v>26.175</v>
      </c>
      <c r="N360" s="592">
        <v>26.175</v>
      </c>
      <c r="O360" s="592">
        <v>26.175</v>
      </c>
      <c r="P360" s="592">
        <v>26.175</v>
      </c>
      <c r="Q360" s="592">
        <v>26.175</v>
      </c>
      <c r="R360" s="592">
        <v>26.175</v>
      </c>
      <c r="S360" s="592">
        <v>26.175</v>
      </c>
      <c r="T360" s="592">
        <v>26.175</v>
      </c>
      <c r="U360" s="592"/>
      <c r="V360" s="592"/>
      <c r="W360" s="591"/>
      <c r="X360" s="425"/>
      <c r="Y360" s="397">
        <f t="shared" si="35"/>
        <v>261.75000000000006</v>
      </c>
      <c r="Z360" s="257"/>
    </row>
    <row r="361" spans="1:26" ht="15.75" customHeight="1" hidden="1">
      <c r="A361" s="257"/>
      <c r="B361" s="282" t="s">
        <v>624</v>
      </c>
      <c r="C361" s="272" t="s">
        <v>161</v>
      </c>
      <c r="D361" s="682">
        <v>22.325</v>
      </c>
      <c r="E361" s="682">
        <v>22.325</v>
      </c>
      <c r="F361" s="592">
        <v>22.325</v>
      </c>
      <c r="G361" s="592">
        <v>22.325</v>
      </c>
      <c r="H361" s="592">
        <v>22.325</v>
      </c>
      <c r="I361" s="592">
        <v>22.325</v>
      </c>
      <c r="J361" s="592">
        <v>22.325</v>
      </c>
      <c r="K361" s="592">
        <v>22.325</v>
      </c>
      <c r="L361" s="592">
        <v>22.325</v>
      </c>
      <c r="M361" s="592">
        <v>22.325</v>
      </c>
      <c r="N361" s="592">
        <v>22.325</v>
      </c>
      <c r="O361" s="592">
        <v>22.325</v>
      </c>
      <c r="P361" s="592">
        <v>22.325</v>
      </c>
      <c r="Q361" s="592">
        <v>22.325</v>
      </c>
      <c r="R361" s="592">
        <v>22.325</v>
      </c>
      <c r="S361" s="592">
        <v>22.325</v>
      </c>
      <c r="T361" s="592">
        <v>22.325</v>
      </c>
      <c r="U361" s="592"/>
      <c r="V361" s="592"/>
      <c r="W361" s="591"/>
      <c r="X361" s="425"/>
      <c r="Y361" s="397">
        <f t="shared" si="35"/>
        <v>223.24999999999994</v>
      </c>
      <c r="Z361" s="257"/>
    </row>
    <row r="362" spans="1:26" ht="15.75" customHeight="1" hidden="1">
      <c r="A362" s="257"/>
      <c r="B362" s="282" t="s">
        <v>625</v>
      </c>
      <c r="C362" s="272" t="s">
        <v>161</v>
      </c>
      <c r="D362" s="682">
        <v>37.325</v>
      </c>
      <c r="E362" s="682">
        <v>37.325</v>
      </c>
      <c r="F362" s="592">
        <v>37.325</v>
      </c>
      <c r="G362" s="592">
        <v>37.325</v>
      </c>
      <c r="H362" s="592">
        <v>37.325</v>
      </c>
      <c r="I362" s="592">
        <v>37.325</v>
      </c>
      <c r="J362" s="592">
        <v>37.325</v>
      </c>
      <c r="K362" s="592">
        <v>37.325</v>
      </c>
      <c r="L362" s="592">
        <v>37.325</v>
      </c>
      <c r="M362" s="592">
        <v>37.325</v>
      </c>
      <c r="N362" s="592">
        <v>37.325</v>
      </c>
      <c r="O362" s="592">
        <v>37.325</v>
      </c>
      <c r="P362" s="592">
        <v>37.325</v>
      </c>
      <c r="Q362" s="592">
        <v>37.325</v>
      </c>
      <c r="R362" s="592">
        <v>37.325</v>
      </c>
      <c r="S362" s="592">
        <v>37.325</v>
      </c>
      <c r="T362" s="592">
        <v>37.325</v>
      </c>
      <c r="U362" s="592"/>
      <c r="V362" s="592"/>
      <c r="W362" s="591"/>
      <c r="X362" s="425"/>
      <c r="Y362" s="397">
        <f t="shared" si="35"/>
        <v>373.24999999999994</v>
      </c>
      <c r="Z362" s="257"/>
    </row>
    <row r="363" spans="1:26" ht="15.75" customHeight="1" hidden="1">
      <c r="A363" s="257"/>
      <c r="B363" s="282" t="s">
        <v>626</v>
      </c>
      <c r="C363" s="272" t="s">
        <v>161</v>
      </c>
      <c r="D363" s="682">
        <v>17.1</v>
      </c>
      <c r="E363" s="682">
        <v>17.1</v>
      </c>
      <c r="F363" s="592">
        <v>17.1</v>
      </c>
      <c r="G363" s="592">
        <v>17.1</v>
      </c>
      <c r="H363" s="592">
        <v>17.1</v>
      </c>
      <c r="I363" s="592">
        <v>17.1</v>
      </c>
      <c r="J363" s="592">
        <v>17.1</v>
      </c>
      <c r="K363" s="592">
        <v>17.1</v>
      </c>
      <c r="L363" s="592">
        <v>17.1</v>
      </c>
      <c r="M363" s="592">
        <v>17.1</v>
      </c>
      <c r="N363" s="592">
        <v>17.1</v>
      </c>
      <c r="O363" s="592">
        <v>17.1</v>
      </c>
      <c r="P363" s="592">
        <v>17.1</v>
      </c>
      <c r="Q363" s="592">
        <v>17.1</v>
      </c>
      <c r="R363" s="592">
        <v>17.1</v>
      </c>
      <c r="S363" s="592">
        <v>17.1</v>
      </c>
      <c r="T363" s="592">
        <v>17.1</v>
      </c>
      <c r="U363" s="592"/>
      <c r="V363" s="592"/>
      <c r="W363" s="591"/>
      <c r="X363" s="425"/>
      <c r="Y363" s="397">
        <f t="shared" si="35"/>
        <v>170.99999999999997</v>
      </c>
      <c r="Z363" s="257"/>
    </row>
    <row r="364" spans="1:26" ht="15.75" customHeight="1" hidden="1">
      <c r="A364" s="257"/>
      <c r="B364" s="282" t="s">
        <v>627</v>
      </c>
      <c r="C364" s="272" t="s">
        <v>161</v>
      </c>
      <c r="D364" s="682">
        <v>22.725</v>
      </c>
      <c r="E364" s="682">
        <v>22.725</v>
      </c>
      <c r="F364" s="592">
        <v>22.725</v>
      </c>
      <c r="G364" s="592">
        <v>22.725</v>
      </c>
      <c r="H364" s="592">
        <v>22.725</v>
      </c>
      <c r="I364" s="592">
        <v>22.725</v>
      </c>
      <c r="J364" s="592">
        <v>22.725</v>
      </c>
      <c r="K364" s="592">
        <v>22.725</v>
      </c>
      <c r="L364" s="592">
        <v>22.725</v>
      </c>
      <c r="M364" s="592">
        <v>22.725</v>
      </c>
      <c r="N364" s="592">
        <v>22.725</v>
      </c>
      <c r="O364" s="592">
        <v>22.725</v>
      </c>
      <c r="P364" s="592">
        <v>22.725</v>
      </c>
      <c r="Q364" s="592">
        <v>22.725</v>
      </c>
      <c r="R364" s="592">
        <v>22.725</v>
      </c>
      <c r="S364" s="592">
        <v>22.725</v>
      </c>
      <c r="T364" s="592">
        <v>22.725</v>
      </c>
      <c r="U364" s="592"/>
      <c r="V364" s="592"/>
      <c r="W364" s="591"/>
      <c r="X364" s="425"/>
      <c r="Y364" s="397">
        <f t="shared" si="35"/>
        <v>227.24999999999997</v>
      </c>
      <c r="Z364" s="257"/>
    </row>
    <row r="365" spans="1:26" ht="15.75" customHeight="1" hidden="1">
      <c r="A365" s="257"/>
      <c r="B365" s="282" t="s">
        <v>628</v>
      </c>
      <c r="C365" s="272" t="s">
        <v>161</v>
      </c>
      <c r="D365" s="682">
        <v>45</v>
      </c>
      <c r="E365" s="682">
        <v>45</v>
      </c>
      <c r="F365" s="592">
        <v>45</v>
      </c>
      <c r="G365" s="592">
        <v>45</v>
      </c>
      <c r="H365" s="592">
        <v>45</v>
      </c>
      <c r="I365" s="592">
        <v>45</v>
      </c>
      <c r="J365" s="592">
        <v>45</v>
      </c>
      <c r="K365" s="592">
        <v>45</v>
      </c>
      <c r="L365" s="592">
        <v>45</v>
      </c>
      <c r="M365" s="592">
        <v>45</v>
      </c>
      <c r="N365" s="592">
        <v>45</v>
      </c>
      <c r="O365" s="592">
        <v>45</v>
      </c>
      <c r="P365" s="592">
        <v>45</v>
      </c>
      <c r="Q365" s="592">
        <v>45</v>
      </c>
      <c r="R365" s="592">
        <v>45</v>
      </c>
      <c r="S365" s="592">
        <v>45</v>
      </c>
      <c r="T365" s="592">
        <v>45</v>
      </c>
      <c r="U365" s="592"/>
      <c r="V365" s="592"/>
      <c r="W365" s="591"/>
      <c r="X365" s="425"/>
      <c r="Y365" s="397">
        <f t="shared" si="35"/>
        <v>450</v>
      </c>
      <c r="Z365" s="257"/>
    </row>
    <row r="366" spans="1:26" ht="29.25" customHeight="1" hidden="1">
      <c r="A366" s="257"/>
      <c r="B366" s="282" t="s">
        <v>629</v>
      </c>
      <c r="C366" s="272" t="s">
        <v>161</v>
      </c>
      <c r="D366" s="682">
        <v>22.84</v>
      </c>
      <c r="E366" s="682">
        <v>22.84</v>
      </c>
      <c r="F366" s="592">
        <v>22.84</v>
      </c>
      <c r="G366" s="592">
        <v>22.84</v>
      </c>
      <c r="H366" s="592">
        <v>22.84</v>
      </c>
      <c r="I366" s="592">
        <v>22.84</v>
      </c>
      <c r="J366" s="592">
        <v>22.84</v>
      </c>
      <c r="K366" s="592">
        <v>22.84</v>
      </c>
      <c r="L366" s="592">
        <v>22.84</v>
      </c>
      <c r="M366" s="592">
        <v>22.84</v>
      </c>
      <c r="N366" s="592">
        <v>22.84</v>
      </c>
      <c r="O366" s="592">
        <v>22.84</v>
      </c>
      <c r="P366" s="592">
        <v>22.84</v>
      </c>
      <c r="Q366" s="592">
        <v>22.84</v>
      </c>
      <c r="R366" s="592">
        <v>22.84</v>
      </c>
      <c r="S366" s="592">
        <v>22.84</v>
      </c>
      <c r="T366" s="592">
        <v>22.84</v>
      </c>
      <c r="U366" s="592"/>
      <c r="V366" s="592"/>
      <c r="W366" s="591"/>
      <c r="X366" s="425"/>
      <c r="Y366" s="397">
        <f t="shared" si="35"/>
        <v>228.4</v>
      </c>
      <c r="Z366" s="257"/>
    </row>
    <row r="367" spans="1:26" ht="15.75" customHeight="1" hidden="1">
      <c r="A367" s="257"/>
      <c r="B367" s="282" t="s">
        <v>630</v>
      </c>
      <c r="C367" s="272" t="s">
        <v>161</v>
      </c>
      <c r="D367" s="682">
        <v>20</v>
      </c>
      <c r="E367" s="682">
        <v>20</v>
      </c>
      <c r="F367" s="592">
        <v>20</v>
      </c>
      <c r="G367" s="592">
        <v>20</v>
      </c>
      <c r="H367" s="592">
        <v>20</v>
      </c>
      <c r="I367" s="592">
        <v>20</v>
      </c>
      <c r="J367" s="592">
        <v>20</v>
      </c>
      <c r="K367" s="592">
        <v>20</v>
      </c>
      <c r="L367" s="592">
        <v>20</v>
      </c>
      <c r="M367" s="592">
        <v>20</v>
      </c>
      <c r="N367" s="592">
        <v>20</v>
      </c>
      <c r="O367" s="592">
        <v>20</v>
      </c>
      <c r="P367" s="592">
        <v>20</v>
      </c>
      <c r="Q367" s="592">
        <v>20</v>
      </c>
      <c r="R367" s="592">
        <v>20</v>
      </c>
      <c r="S367" s="592">
        <v>20</v>
      </c>
      <c r="T367" s="592">
        <v>20</v>
      </c>
      <c r="U367" s="592"/>
      <c r="V367" s="592"/>
      <c r="W367" s="591"/>
      <c r="X367" s="425"/>
      <c r="Y367" s="397">
        <f t="shared" si="35"/>
        <v>200</v>
      </c>
      <c r="Z367" s="257"/>
    </row>
    <row r="368" spans="1:26" ht="15.75" customHeight="1" hidden="1">
      <c r="A368" s="257"/>
      <c r="B368" s="282" t="s">
        <v>631</v>
      </c>
      <c r="C368" s="272" t="s">
        <v>161</v>
      </c>
      <c r="D368" s="682">
        <v>18.5</v>
      </c>
      <c r="E368" s="682">
        <v>18.5</v>
      </c>
      <c r="F368" s="592">
        <v>18.5</v>
      </c>
      <c r="G368" s="592">
        <v>18.5</v>
      </c>
      <c r="H368" s="592">
        <v>18.5</v>
      </c>
      <c r="I368" s="592">
        <v>18.5</v>
      </c>
      <c r="J368" s="592">
        <v>18.5</v>
      </c>
      <c r="K368" s="592">
        <v>18.5</v>
      </c>
      <c r="L368" s="592">
        <v>18.5</v>
      </c>
      <c r="M368" s="592">
        <v>18.5</v>
      </c>
      <c r="N368" s="592">
        <v>18.5</v>
      </c>
      <c r="O368" s="592">
        <v>18.5</v>
      </c>
      <c r="P368" s="592">
        <v>18.5</v>
      </c>
      <c r="Q368" s="592">
        <v>18.5</v>
      </c>
      <c r="R368" s="592">
        <v>18.5</v>
      </c>
      <c r="S368" s="592">
        <v>18.5</v>
      </c>
      <c r="T368" s="592">
        <v>18.5</v>
      </c>
      <c r="U368" s="592"/>
      <c r="V368" s="592"/>
      <c r="W368" s="591"/>
      <c r="X368" s="425"/>
      <c r="Y368" s="397">
        <f t="shared" si="35"/>
        <v>185</v>
      </c>
      <c r="Z368" s="257"/>
    </row>
    <row r="369" spans="1:26" ht="15.75" customHeight="1" hidden="1">
      <c r="A369" s="257"/>
      <c r="B369" s="282" t="s">
        <v>632</v>
      </c>
      <c r="C369" s="272" t="s">
        <v>161</v>
      </c>
      <c r="D369" s="682">
        <v>85.7</v>
      </c>
      <c r="E369" s="682">
        <v>85.7</v>
      </c>
      <c r="F369" s="592">
        <v>85.7</v>
      </c>
      <c r="G369" s="592">
        <v>85.7</v>
      </c>
      <c r="H369" s="592">
        <v>85.7</v>
      </c>
      <c r="I369" s="592">
        <v>85.7</v>
      </c>
      <c r="J369" s="592">
        <v>85.7</v>
      </c>
      <c r="K369" s="592">
        <v>85.7</v>
      </c>
      <c r="L369" s="592">
        <v>85.7</v>
      </c>
      <c r="M369" s="592">
        <v>85.7</v>
      </c>
      <c r="N369" s="592">
        <v>85.7</v>
      </c>
      <c r="O369" s="592">
        <v>85.7</v>
      </c>
      <c r="P369" s="592">
        <v>85.7</v>
      </c>
      <c r="Q369" s="592">
        <v>85.7</v>
      </c>
      <c r="R369" s="592">
        <v>85.7</v>
      </c>
      <c r="S369" s="592">
        <v>85.7</v>
      </c>
      <c r="T369" s="592">
        <v>85.7</v>
      </c>
      <c r="U369" s="592"/>
      <c r="V369" s="592"/>
      <c r="W369" s="591"/>
      <c r="X369" s="425"/>
      <c r="Y369" s="397">
        <f t="shared" si="35"/>
        <v>857.0000000000002</v>
      </c>
      <c r="Z369" s="257"/>
    </row>
    <row r="370" spans="1:26" ht="15.75" customHeight="1" hidden="1">
      <c r="A370" s="257"/>
      <c r="B370" s="282" t="s">
        <v>633</v>
      </c>
      <c r="C370" s="272" t="s">
        <v>161</v>
      </c>
      <c r="D370" s="682">
        <v>15.795</v>
      </c>
      <c r="E370" s="682">
        <v>15.795</v>
      </c>
      <c r="F370" s="592">
        <v>15.795</v>
      </c>
      <c r="G370" s="592">
        <v>15.795</v>
      </c>
      <c r="H370" s="592">
        <v>15.795</v>
      </c>
      <c r="I370" s="592">
        <v>15.795</v>
      </c>
      <c r="J370" s="592">
        <v>15.795</v>
      </c>
      <c r="K370" s="592">
        <v>15.795</v>
      </c>
      <c r="L370" s="592">
        <v>15.795</v>
      </c>
      <c r="M370" s="592">
        <v>15.795</v>
      </c>
      <c r="N370" s="592">
        <v>15.795</v>
      </c>
      <c r="O370" s="592">
        <v>15.795</v>
      </c>
      <c r="P370" s="592">
        <v>15.795</v>
      </c>
      <c r="Q370" s="592">
        <v>15.795</v>
      </c>
      <c r="R370" s="592">
        <v>15.795</v>
      </c>
      <c r="S370" s="592">
        <v>15.795</v>
      </c>
      <c r="T370" s="592">
        <v>15.795</v>
      </c>
      <c r="U370" s="592"/>
      <c r="V370" s="592"/>
      <c r="W370" s="591"/>
      <c r="X370" s="425"/>
      <c r="Y370" s="397">
        <f t="shared" si="35"/>
        <v>157.95</v>
      </c>
      <c r="Z370" s="257"/>
    </row>
    <row r="371" spans="1:26" ht="15.75" customHeight="1" hidden="1">
      <c r="A371" s="257"/>
      <c r="B371" s="282" t="s">
        <v>634</v>
      </c>
      <c r="C371" s="272" t="s">
        <v>161</v>
      </c>
      <c r="D371" s="682">
        <v>17</v>
      </c>
      <c r="E371" s="682">
        <v>17</v>
      </c>
      <c r="F371" s="592">
        <v>17</v>
      </c>
      <c r="G371" s="592">
        <v>17</v>
      </c>
      <c r="H371" s="592">
        <v>17</v>
      </c>
      <c r="I371" s="592">
        <v>17</v>
      </c>
      <c r="J371" s="592">
        <v>17</v>
      </c>
      <c r="K371" s="592">
        <v>17</v>
      </c>
      <c r="L371" s="592">
        <v>17</v>
      </c>
      <c r="M371" s="592">
        <v>17</v>
      </c>
      <c r="N371" s="592">
        <v>17</v>
      </c>
      <c r="O371" s="592">
        <v>17</v>
      </c>
      <c r="P371" s="592">
        <v>17</v>
      </c>
      <c r="Q371" s="592">
        <v>17</v>
      </c>
      <c r="R371" s="592">
        <v>17</v>
      </c>
      <c r="S371" s="592">
        <v>17</v>
      </c>
      <c r="T371" s="592">
        <v>17</v>
      </c>
      <c r="U371" s="592"/>
      <c r="V371" s="592"/>
      <c r="W371" s="591"/>
      <c r="X371" s="425"/>
      <c r="Y371" s="397">
        <f t="shared" si="35"/>
        <v>170</v>
      </c>
      <c r="Z371" s="257"/>
    </row>
    <row r="372" spans="1:26" ht="15.75" customHeight="1" hidden="1">
      <c r="A372" s="257"/>
      <c r="B372" s="282" t="s">
        <v>635</v>
      </c>
      <c r="C372" s="272" t="s">
        <v>161</v>
      </c>
      <c r="D372" s="693">
        <v>17</v>
      </c>
      <c r="E372" s="693">
        <v>17</v>
      </c>
      <c r="F372" s="606">
        <v>17</v>
      </c>
      <c r="G372" s="606">
        <v>17</v>
      </c>
      <c r="H372" s="606">
        <v>17</v>
      </c>
      <c r="I372" s="606">
        <v>17</v>
      </c>
      <c r="J372" s="606">
        <v>17</v>
      </c>
      <c r="K372" s="606">
        <v>17</v>
      </c>
      <c r="L372" s="606">
        <v>17</v>
      </c>
      <c r="M372" s="606">
        <v>17</v>
      </c>
      <c r="N372" s="606">
        <v>17</v>
      </c>
      <c r="O372" s="606">
        <v>17</v>
      </c>
      <c r="P372" s="606">
        <v>17</v>
      </c>
      <c r="Q372" s="606">
        <v>17</v>
      </c>
      <c r="R372" s="606">
        <v>17</v>
      </c>
      <c r="S372" s="606">
        <v>17</v>
      </c>
      <c r="T372" s="606">
        <v>17</v>
      </c>
      <c r="U372" s="606"/>
      <c r="V372" s="606"/>
      <c r="W372" s="591"/>
      <c r="X372" s="425"/>
      <c r="Y372" s="397">
        <f t="shared" si="35"/>
        <v>170</v>
      </c>
      <c r="Z372" s="257"/>
    </row>
    <row r="373" spans="1:26" ht="15.75" customHeight="1" hidden="1">
      <c r="A373" s="257"/>
      <c r="B373" s="293" t="s">
        <v>469</v>
      </c>
      <c r="C373" s="272" t="s">
        <v>161</v>
      </c>
      <c r="D373" s="683">
        <v>74.5</v>
      </c>
      <c r="E373" s="683">
        <v>74.5</v>
      </c>
      <c r="F373" s="593">
        <v>74.5</v>
      </c>
      <c r="G373" s="593">
        <v>74.5</v>
      </c>
      <c r="H373" s="593">
        <v>74.5</v>
      </c>
      <c r="I373" s="593">
        <v>74.5</v>
      </c>
      <c r="J373" s="593">
        <v>74.5</v>
      </c>
      <c r="K373" s="593">
        <v>74.5</v>
      </c>
      <c r="L373" s="593">
        <v>74.5</v>
      </c>
      <c r="M373" s="593">
        <v>74.5</v>
      </c>
      <c r="N373" s="593">
        <v>74.5</v>
      </c>
      <c r="O373" s="593">
        <v>74.5</v>
      </c>
      <c r="P373" s="593">
        <v>74.5</v>
      </c>
      <c r="Q373" s="593">
        <v>74.5</v>
      </c>
      <c r="R373" s="593">
        <v>74.5</v>
      </c>
      <c r="S373" s="593">
        <v>74.5</v>
      </c>
      <c r="T373" s="593">
        <v>74.5</v>
      </c>
      <c r="U373" s="593"/>
      <c r="V373" s="593"/>
      <c r="W373" s="591"/>
      <c r="X373" s="425"/>
      <c r="Y373" s="397">
        <f t="shared" si="35"/>
        <v>745</v>
      </c>
      <c r="Z373" s="257"/>
    </row>
    <row r="374" spans="1:26" ht="15.75" customHeight="1" hidden="1">
      <c r="A374" s="257"/>
      <c r="B374" s="293" t="s">
        <v>636</v>
      </c>
      <c r="C374" s="272" t="s">
        <v>161</v>
      </c>
      <c r="D374" s="683">
        <v>44.9</v>
      </c>
      <c r="E374" s="683">
        <v>44.9</v>
      </c>
      <c r="F374" s="593">
        <v>44.9</v>
      </c>
      <c r="G374" s="593">
        <v>44.9</v>
      </c>
      <c r="H374" s="593">
        <v>44.9</v>
      </c>
      <c r="I374" s="593">
        <v>44.9</v>
      </c>
      <c r="J374" s="593">
        <v>44.9</v>
      </c>
      <c r="K374" s="593">
        <v>44.9</v>
      </c>
      <c r="L374" s="593">
        <v>44.9</v>
      </c>
      <c r="M374" s="593">
        <v>44.9</v>
      </c>
      <c r="N374" s="593">
        <v>44.9</v>
      </c>
      <c r="O374" s="593">
        <v>44.9</v>
      </c>
      <c r="P374" s="593">
        <v>44.9</v>
      </c>
      <c r="Q374" s="593">
        <v>44.9</v>
      </c>
      <c r="R374" s="593">
        <v>44.9</v>
      </c>
      <c r="S374" s="593">
        <v>44.9</v>
      </c>
      <c r="T374" s="593">
        <v>44.9</v>
      </c>
      <c r="U374" s="593"/>
      <c r="V374" s="593"/>
      <c r="W374" s="591"/>
      <c r="X374" s="425"/>
      <c r="Y374" s="397">
        <f t="shared" si="35"/>
        <v>448.9999999999999</v>
      </c>
      <c r="Z374" s="257"/>
    </row>
    <row r="375" spans="1:26" ht="15.75" customHeight="1" hidden="1">
      <c r="A375" s="257"/>
      <c r="B375" s="293" t="s">
        <v>637</v>
      </c>
      <c r="C375" s="272" t="s">
        <v>161</v>
      </c>
      <c r="D375" s="683">
        <v>51.3</v>
      </c>
      <c r="E375" s="683">
        <v>51.3</v>
      </c>
      <c r="F375" s="593">
        <v>51.3</v>
      </c>
      <c r="G375" s="593">
        <v>51.3</v>
      </c>
      <c r="H375" s="593">
        <v>51.3</v>
      </c>
      <c r="I375" s="593">
        <v>51.3</v>
      </c>
      <c r="J375" s="593">
        <v>51.3</v>
      </c>
      <c r="K375" s="593">
        <v>51.3</v>
      </c>
      <c r="L375" s="593">
        <v>51.3</v>
      </c>
      <c r="M375" s="593">
        <v>51.3</v>
      </c>
      <c r="N375" s="593">
        <v>51.3</v>
      </c>
      <c r="O375" s="593">
        <v>51.3</v>
      </c>
      <c r="P375" s="593">
        <v>51.3</v>
      </c>
      <c r="Q375" s="593">
        <v>51.3</v>
      </c>
      <c r="R375" s="593">
        <v>51.3</v>
      </c>
      <c r="S375" s="593">
        <v>51.3</v>
      </c>
      <c r="T375" s="593">
        <v>51.3</v>
      </c>
      <c r="U375" s="593"/>
      <c r="V375" s="593"/>
      <c r="W375" s="591"/>
      <c r="X375" s="425"/>
      <c r="Y375" s="397">
        <f t="shared" si="35"/>
        <v>513</v>
      </c>
      <c r="Z375" s="257"/>
    </row>
    <row r="376" spans="1:26" ht="15.75" customHeight="1" hidden="1">
      <c r="A376" s="257"/>
      <c r="B376" s="293" t="s">
        <v>638</v>
      </c>
      <c r="C376" s="272" t="s">
        <v>161</v>
      </c>
      <c r="D376" s="683">
        <v>45.6</v>
      </c>
      <c r="E376" s="683">
        <v>45.6</v>
      </c>
      <c r="F376" s="593">
        <v>45.6</v>
      </c>
      <c r="G376" s="593">
        <v>45.6</v>
      </c>
      <c r="H376" s="593">
        <v>45.6</v>
      </c>
      <c r="I376" s="593">
        <v>45.6</v>
      </c>
      <c r="J376" s="593">
        <v>45.6</v>
      </c>
      <c r="K376" s="593">
        <v>45.6</v>
      </c>
      <c r="L376" s="593">
        <v>45.6</v>
      </c>
      <c r="M376" s="593">
        <v>45.6</v>
      </c>
      <c r="N376" s="593">
        <v>45.6</v>
      </c>
      <c r="O376" s="593">
        <v>45.6</v>
      </c>
      <c r="P376" s="593">
        <v>45.6</v>
      </c>
      <c r="Q376" s="593">
        <v>45.6</v>
      </c>
      <c r="R376" s="593">
        <v>45.6</v>
      </c>
      <c r="S376" s="593">
        <v>45.6</v>
      </c>
      <c r="T376" s="593">
        <v>45.6</v>
      </c>
      <c r="U376" s="593"/>
      <c r="V376" s="593"/>
      <c r="W376" s="591"/>
      <c r="X376" s="425"/>
      <c r="Y376" s="397">
        <f t="shared" si="35"/>
        <v>456.0000000000001</v>
      </c>
      <c r="Z376" s="257"/>
    </row>
    <row r="377" spans="1:26" ht="15.75" customHeight="1" hidden="1">
      <c r="A377" s="257"/>
      <c r="B377" s="293" t="s">
        <v>639</v>
      </c>
      <c r="C377" s="272" t="s">
        <v>161</v>
      </c>
      <c r="D377" s="683">
        <v>51</v>
      </c>
      <c r="E377" s="683">
        <v>51</v>
      </c>
      <c r="F377" s="593">
        <v>51</v>
      </c>
      <c r="G377" s="593">
        <v>51</v>
      </c>
      <c r="H377" s="593">
        <v>51</v>
      </c>
      <c r="I377" s="593">
        <v>51</v>
      </c>
      <c r="J377" s="593">
        <v>51</v>
      </c>
      <c r="K377" s="593">
        <v>51</v>
      </c>
      <c r="L377" s="593">
        <v>51</v>
      </c>
      <c r="M377" s="593">
        <v>51</v>
      </c>
      <c r="N377" s="593">
        <v>51</v>
      </c>
      <c r="O377" s="593">
        <v>51</v>
      </c>
      <c r="P377" s="593">
        <v>51</v>
      </c>
      <c r="Q377" s="593">
        <v>51</v>
      </c>
      <c r="R377" s="593">
        <v>51</v>
      </c>
      <c r="S377" s="593">
        <v>51</v>
      </c>
      <c r="T377" s="593">
        <v>51</v>
      </c>
      <c r="U377" s="593"/>
      <c r="V377" s="593"/>
      <c r="W377" s="591"/>
      <c r="X377" s="425"/>
      <c r="Y377" s="397">
        <f t="shared" si="35"/>
        <v>510</v>
      </c>
      <c r="Z377" s="257"/>
    </row>
    <row r="378" spans="1:26" ht="15.75" customHeight="1" hidden="1">
      <c r="A378" s="257"/>
      <c r="B378" s="293" t="s">
        <v>640</v>
      </c>
      <c r="C378" s="272" t="s">
        <v>161</v>
      </c>
      <c r="D378" s="683">
        <v>63</v>
      </c>
      <c r="E378" s="683">
        <v>63</v>
      </c>
      <c r="F378" s="593">
        <v>63</v>
      </c>
      <c r="G378" s="593">
        <v>63</v>
      </c>
      <c r="H378" s="593">
        <v>63</v>
      </c>
      <c r="I378" s="593">
        <v>63</v>
      </c>
      <c r="J378" s="593">
        <v>63</v>
      </c>
      <c r="K378" s="593">
        <v>63</v>
      </c>
      <c r="L378" s="593">
        <v>63</v>
      </c>
      <c r="M378" s="593">
        <v>63</v>
      </c>
      <c r="N378" s="593">
        <v>63</v>
      </c>
      <c r="O378" s="593">
        <v>63</v>
      </c>
      <c r="P378" s="593">
        <v>63</v>
      </c>
      <c r="Q378" s="593">
        <v>63</v>
      </c>
      <c r="R378" s="593">
        <v>63</v>
      </c>
      <c r="S378" s="593">
        <v>63</v>
      </c>
      <c r="T378" s="593">
        <v>63</v>
      </c>
      <c r="U378" s="593"/>
      <c r="V378" s="593"/>
      <c r="W378" s="591"/>
      <c r="X378" s="425"/>
      <c r="Y378" s="397">
        <f t="shared" si="35"/>
        <v>630</v>
      </c>
      <c r="Z378" s="257"/>
    </row>
    <row r="379" spans="1:26" ht="15.75" customHeight="1" hidden="1">
      <c r="A379" s="257"/>
      <c r="B379" s="293" t="s">
        <v>641</v>
      </c>
      <c r="C379" s="272" t="s">
        <v>161</v>
      </c>
      <c r="D379" s="683">
        <v>31.5</v>
      </c>
      <c r="E379" s="683">
        <v>31.5</v>
      </c>
      <c r="F379" s="593">
        <v>31.5</v>
      </c>
      <c r="G379" s="593">
        <v>31.5</v>
      </c>
      <c r="H379" s="593">
        <v>31.5</v>
      </c>
      <c r="I379" s="593">
        <v>31.5</v>
      </c>
      <c r="J379" s="593">
        <v>31.5</v>
      </c>
      <c r="K379" s="593">
        <v>31.5</v>
      </c>
      <c r="L379" s="593">
        <v>31.5</v>
      </c>
      <c r="M379" s="593">
        <v>31.5</v>
      </c>
      <c r="N379" s="593">
        <v>31.5</v>
      </c>
      <c r="O379" s="593">
        <v>31.5</v>
      </c>
      <c r="P379" s="593">
        <v>31.5</v>
      </c>
      <c r="Q379" s="593">
        <v>31.5</v>
      </c>
      <c r="R379" s="593">
        <v>31.5</v>
      </c>
      <c r="S379" s="593">
        <v>31.5</v>
      </c>
      <c r="T379" s="593">
        <v>31.5</v>
      </c>
      <c r="U379" s="593"/>
      <c r="V379" s="593"/>
      <c r="W379" s="591"/>
      <c r="X379" s="425"/>
      <c r="Y379" s="397">
        <f t="shared" si="35"/>
        <v>315</v>
      </c>
      <c r="Z379" s="257"/>
    </row>
    <row r="380" spans="1:26" ht="15.75" customHeight="1" hidden="1">
      <c r="A380" s="257"/>
      <c r="B380" s="293" t="s">
        <v>477</v>
      </c>
      <c r="C380" s="272" t="s">
        <v>161</v>
      </c>
      <c r="D380" s="683">
        <v>65</v>
      </c>
      <c r="E380" s="683">
        <v>65</v>
      </c>
      <c r="F380" s="593">
        <v>65</v>
      </c>
      <c r="G380" s="593">
        <v>65</v>
      </c>
      <c r="H380" s="593">
        <v>65</v>
      </c>
      <c r="I380" s="593">
        <v>65</v>
      </c>
      <c r="J380" s="593">
        <v>65</v>
      </c>
      <c r="K380" s="593">
        <v>65</v>
      </c>
      <c r="L380" s="593">
        <v>65</v>
      </c>
      <c r="M380" s="593">
        <v>65</v>
      </c>
      <c r="N380" s="593">
        <v>65</v>
      </c>
      <c r="O380" s="593">
        <v>65</v>
      </c>
      <c r="P380" s="593">
        <v>65</v>
      </c>
      <c r="Q380" s="593">
        <v>65</v>
      </c>
      <c r="R380" s="593">
        <v>65</v>
      </c>
      <c r="S380" s="593">
        <v>65</v>
      </c>
      <c r="T380" s="593">
        <v>65</v>
      </c>
      <c r="U380" s="593"/>
      <c r="V380" s="593"/>
      <c r="W380" s="591"/>
      <c r="X380" s="425"/>
      <c r="Y380" s="397">
        <f t="shared" si="35"/>
        <v>650</v>
      </c>
      <c r="Z380" s="257"/>
    </row>
    <row r="381" spans="1:26" ht="15.75" customHeight="1" hidden="1">
      <c r="A381" s="257"/>
      <c r="B381" s="293" t="s">
        <v>470</v>
      </c>
      <c r="C381" s="272" t="s">
        <v>161</v>
      </c>
      <c r="D381" s="683">
        <v>30</v>
      </c>
      <c r="E381" s="683">
        <v>30</v>
      </c>
      <c r="F381" s="593">
        <v>30</v>
      </c>
      <c r="G381" s="593">
        <v>30</v>
      </c>
      <c r="H381" s="593">
        <v>30</v>
      </c>
      <c r="I381" s="593">
        <v>30</v>
      </c>
      <c r="J381" s="593">
        <v>30</v>
      </c>
      <c r="K381" s="593">
        <v>30</v>
      </c>
      <c r="L381" s="593">
        <v>30</v>
      </c>
      <c r="M381" s="593">
        <v>30</v>
      </c>
      <c r="N381" s="593">
        <v>30</v>
      </c>
      <c r="O381" s="593">
        <v>30</v>
      </c>
      <c r="P381" s="593">
        <v>30</v>
      </c>
      <c r="Q381" s="593">
        <v>30</v>
      </c>
      <c r="R381" s="593">
        <v>30</v>
      </c>
      <c r="S381" s="593">
        <v>30</v>
      </c>
      <c r="T381" s="593">
        <v>30</v>
      </c>
      <c r="U381" s="593"/>
      <c r="V381" s="593"/>
      <c r="W381" s="591"/>
      <c r="X381" s="425"/>
      <c r="Y381" s="397">
        <f t="shared" si="35"/>
        <v>300</v>
      </c>
      <c r="Z381" s="257"/>
    </row>
    <row r="382" spans="1:26" ht="15.75" customHeight="1" hidden="1">
      <c r="A382" s="257"/>
      <c r="B382" s="293" t="s">
        <v>642</v>
      </c>
      <c r="C382" s="272" t="s">
        <v>161</v>
      </c>
      <c r="D382" s="683">
        <v>30</v>
      </c>
      <c r="E382" s="683">
        <v>30</v>
      </c>
      <c r="F382" s="593">
        <v>30</v>
      </c>
      <c r="G382" s="593">
        <v>30</v>
      </c>
      <c r="H382" s="593">
        <v>30</v>
      </c>
      <c r="I382" s="593">
        <v>30</v>
      </c>
      <c r="J382" s="593">
        <v>30</v>
      </c>
      <c r="K382" s="593">
        <v>30</v>
      </c>
      <c r="L382" s="593">
        <v>30</v>
      </c>
      <c r="M382" s="593">
        <v>30</v>
      </c>
      <c r="N382" s="593">
        <v>30</v>
      </c>
      <c r="O382" s="593">
        <v>30</v>
      </c>
      <c r="P382" s="593">
        <v>30</v>
      </c>
      <c r="Q382" s="593">
        <v>30</v>
      </c>
      <c r="R382" s="593">
        <v>30</v>
      </c>
      <c r="S382" s="593">
        <v>30</v>
      </c>
      <c r="T382" s="593">
        <v>30</v>
      </c>
      <c r="U382" s="593"/>
      <c r="V382" s="593"/>
      <c r="W382" s="591"/>
      <c r="X382" s="425"/>
      <c r="Y382" s="397">
        <f t="shared" si="35"/>
        <v>300</v>
      </c>
      <c r="Z382" s="257"/>
    </row>
    <row r="383" spans="1:26" ht="15.75" customHeight="1" hidden="1">
      <c r="A383" s="257"/>
      <c r="B383" s="293" t="s">
        <v>643</v>
      </c>
      <c r="C383" s="272" t="s">
        <v>161</v>
      </c>
      <c r="D383" s="683">
        <v>23</v>
      </c>
      <c r="E383" s="683">
        <v>23</v>
      </c>
      <c r="F383" s="593">
        <v>23</v>
      </c>
      <c r="G383" s="593">
        <v>23</v>
      </c>
      <c r="H383" s="593">
        <v>23</v>
      </c>
      <c r="I383" s="593">
        <v>23</v>
      </c>
      <c r="J383" s="593">
        <v>23</v>
      </c>
      <c r="K383" s="593">
        <v>23</v>
      </c>
      <c r="L383" s="593">
        <v>23</v>
      </c>
      <c r="M383" s="593">
        <v>23</v>
      </c>
      <c r="N383" s="593">
        <v>23</v>
      </c>
      <c r="O383" s="593">
        <v>23</v>
      </c>
      <c r="P383" s="593">
        <v>23</v>
      </c>
      <c r="Q383" s="593">
        <v>23</v>
      </c>
      <c r="R383" s="593">
        <v>23</v>
      </c>
      <c r="S383" s="593">
        <v>23</v>
      </c>
      <c r="T383" s="593">
        <v>23</v>
      </c>
      <c r="U383" s="593"/>
      <c r="V383" s="593"/>
      <c r="W383" s="591"/>
      <c r="X383" s="425"/>
      <c r="Y383" s="397">
        <f t="shared" si="35"/>
        <v>230</v>
      </c>
      <c r="Z383" s="257"/>
    </row>
    <row r="384" spans="1:26" ht="15.75" customHeight="1" hidden="1">
      <c r="A384" s="257"/>
      <c r="B384" s="293" t="s">
        <v>644</v>
      </c>
      <c r="C384" s="272" t="s">
        <v>161</v>
      </c>
      <c r="D384" s="683">
        <v>24.415</v>
      </c>
      <c r="E384" s="683">
        <v>24.415</v>
      </c>
      <c r="F384" s="593">
        <v>24.415</v>
      </c>
      <c r="G384" s="593">
        <v>24.415</v>
      </c>
      <c r="H384" s="593">
        <v>24.415</v>
      </c>
      <c r="I384" s="593">
        <v>24.415</v>
      </c>
      <c r="J384" s="593">
        <v>24.415</v>
      </c>
      <c r="K384" s="593">
        <v>24.415</v>
      </c>
      <c r="L384" s="593">
        <v>24.415</v>
      </c>
      <c r="M384" s="593">
        <v>24.415</v>
      </c>
      <c r="N384" s="593">
        <v>24.415</v>
      </c>
      <c r="O384" s="593">
        <v>24.415</v>
      </c>
      <c r="P384" s="593">
        <v>24.415</v>
      </c>
      <c r="Q384" s="593">
        <v>24.415</v>
      </c>
      <c r="R384" s="593">
        <v>24.415</v>
      </c>
      <c r="S384" s="593">
        <v>24.415</v>
      </c>
      <c r="T384" s="593">
        <v>24.415</v>
      </c>
      <c r="U384" s="593"/>
      <c r="V384" s="593"/>
      <c r="W384" s="591"/>
      <c r="X384" s="425"/>
      <c r="Y384" s="397">
        <f t="shared" si="35"/>
        <v>244.14999999999995</v>
      </c>
      <c r="Z384" s="257"/>
    </row>
    <row r="385" spans="1:26" ht="15.75" customHeight="1" hidden="1">
      <c r="A385" s="257"/>
      <c r="B385" s="293" t="s">
        <v>288</v>
      </c>
      <c r="C385" s="272" t="s">
        <v>161</v>
      </c>
      <c r="D385" s="683">
        <v>6.5</v>
      </c>
      <c r="E385" s="683">
        <v>6.5</v>
      </c>
      <c r="F385" s="593">
        <v>6.5</v>
      </c>
      <c r="G385" s="593">
        <v>6.5</v>
      </c>
      <c r="H385" s="593">
        <v>6.5</v>
      </c>
      <c r="I385" s="593">
        <v>6.5</v>
      </c>
      <c r="J385" s="593">
        <v>6.5</v>
      </c>
      <c r="K385" s="593">
        <v>6.5</v>
      </c>
      <c r="L385" s="593">
        <v>6.5</v>
      </c>
      <c r="M385" s="593">
        <v>6.5</v>
      </c>
      <c r="N385" s="593">
        <v>6.5</v>
      </c>
      <c r="O385" s="593">
        <v>6.5</v>
      </c>
      <c r="P385" s="593">
        <v>6.5</v>
      </c>
      <c r="Q385" s="593">
        <v>6.5</v>
      </c>
      <c r="R385" s="593">
        <v>6.5</v>
      </c>
      <c r="S385" s="593">
        <v>6.5</v>
      </c>
      <c r="T385" s="593">
        <v>6.5</v>
      </c>
      <c r="U385" s="593"/>
      <c r="V385" s="593"/>
      <c r="W385" s="591"/>
      <c r="X385" s="425"/>
      <c r="Y385" s="397">
        <f t="shared" si="35"/>
        <v>65</v>
      </c>
      <c r="Z385" s="257"/>
    </row>
    <row r="386" spans="1:26" ht="15.75" customHeight="1" hidden="1">
      <c r="A386" s="257"/>
      <c r="B386" s="840"/>
      <c r="C386" s="272"/>
      <c r="D386" s="683"/>
      <c r="E386" s="683"/>
      <c r="F386" s="593"/>
      <c r="G386" s="593"/>
      <c r="H386" s="593"/>
      <c r="I386" s="593"/>
      <c r="J386" s="593"/>
      <c r="K386" s="593"/>
      <c r="L386" s="593"/>
      <c r="M386" s="593"/>
      <c r="N386" s="593"/>
      <c r="O386" s="593"/>
      <c r="P386" s="593"/>
      <c r="Q386" s="593"/>
      <c r="R386" s="593"/>
      <c r="S386" s="593"/>
      <c r="T386" s="593"/>
      <c r="U386" s="593"/>
      <c r="V386" s="594"/>
      <c r="W386" s="591"/>
      <c r="X386" s="425"/>
      <c r="Y386" s="397"/>
      <c r="Z386" s="257"/>
    </row>
    <row r="387" spans="1:26" ht="15.75" customHeight="1" hidden="1">
      <c r="A387" s="257"/>
      <c r="B387" s="889"/>
      <c r="C387" s="272"/>
      <c r="D387" s="683"/>
      <c r="E387" s="683"/>
      <c r="F387" s="593"/>
      <c r="G387" s="593"/>
      <c r="H387" s="593"/>
      <c r="I387" s="593"/>
      <c r="J387" s="593"/>
      <c r="K387" s="593"/>
      <c r="L387" s="593"/>
      <c r="M387" s="593"/>
      <c r="N387" s="593"/>
      <c r="O387" s="593"/>
      <c r="P387" s="593"/>
      <c r="Q387" s="593"/>
      <c r="R387" s="593"/>
      <c r="S387" s="593"/>
      <c r="T387" s="593"/>
      <c r="U387" s="593"/>
      <c r="V387" s="594"/>
      <c r="W387" s="591"/>
      <c r="X387" s="425"/>
      <c r="Y387" s="397"/>
      <c r="Z387" s="257"/>
    </row>
    <row r="388" spans="1:26" ht="15.75" customHeight="1" hidden="1">
      <c r="A388" s="257"/>
      <c r="B388" s="890"/>
      <c r="C388" s="272"/>
      <c r="D388" s="683"/>
      <c r="E388" s="683"/>
      <c r="F388" s="593"/>
      <c r="G388" s="593"/>
      <c r="H388" s="593"/>
      <c r="I388" s="593"/>
      <c r="J388" s="593"/>
      <c r="K388" s="593"/>
      <c r="L388" s="593"/>
      <c r="M388" s="593"/>
      <c r="N388" s="593"/>
      <c r="O388" s="593"/>
      <c r="P388" s="593"/>
      <c r="Q388" s="593"/>
      <c r="R388" s="593"/>
      <c r="S388" s="593"/>
      <c r="T388" s="593"/>
      <c r="U388" s="593"/>
      <c r="V388" s="598"/>
      <c r="W388" s="591"/>
      <c r="X388" s="425"/>
      <c r="Y388" s="397"/>
      <c r="Z388" s="257"/>
    </row>
    <row r="389" spans="1:26" ht="15.75" customHeight="1" hidden="1">
      <c r="A389" s="257"/>
      <c r="B389" s="331"/>
      <c r="C389" s="272"/>
      <c r="D389" s="683"/>
      <c r="E389" s="683"/>
      <c r="F389" s="593"/>
      <c r="G389" s="593"/>
      <c r="H389" s="593"/>
      <c r="I389" s="593"/>
      <c r="J389" s="593"/>
      <c r="K389" s="593"/>
      <c r="L389" s="593"/>
      <c r="M389" s="593"/>
      <c r="N389" s="593"/>
      <c r="O389" s="593"/>
      <c r="P389" s="593"/>
      <c r="Q389" s="593"/>
      <c r="R389" s="593"/>
      <c r="S389" s="593"/>
      <c r="T389" s="593"/>
      <c r="U389" s="593"/>
      <c r="V389" s="593"/>
      <c r="W389" s="591"/>
      <c r="X389" s="425"/>
      <c r="Y389" s="397">
        <f t="shared" si="35"/>
        <v>0</v>
      </c>
      <c r="Z389" s="257"/>
    </row>
    <row r="390" spans="1:26" ht="15.75">
      <c r="A390" s="257"/>
      <c r="B390" s="638" t="s">
        <v>411</v>
      </c>
      <c r="C390" s="272" t="s">
        <v>161</v>
      </c>
      <c r="D390" s="694" t="s">
        <v>493</v>
      </c>
      <c r="E390" s="681">
        <v>145.994</v>
      </c>
      <c r="F390" s="643">
        <f>F391+F398</f>
        <v>145.994</v>
      </c>
      <c r="G390" s="643">
        <f>G391+G398</f>
        <v>0</v>
      </c>
      <c r="H390" s="643">
        <f aca="true" t="shared" si="38" ref="H390:T390">H391+H398</f>
        <v>0</v>
      </c>
      <c r="I390" s="643">
        <f t="shared" si="38"/>
        <v>0</v>
      </c>
      <c r="J390" s="643">
        <f t="shared" si="38"/>
        <v>0</v>
      </c>
      <c r="K390" s="643">
        <f t="shared" si="38"/>
        <v>0</v>
      </c>
      <c r="L390" s="643">
        <f t="shared" si="38"/>
        <v>0</v>
      </c>
      <c r="M390" s="643">
        <f t="shared" si="38"/>
        <v>0</v>
      </c>
      <c r="N390" s="643">
        <f t="shared" si="38"/>
        <v>0</v>
      </c>
      <c r="O390" s="643">
        <f t="shared" si="38"/>
        <v>0</v>
      </c>
      <c r="P390" s="643">
        <f t="shared" si="38"/>
        <v>0</v>
      </c>
      <c r="Q390" s="643">
        <f t="shared" si="38"/>
        <v>0</v>
      </c>
      <c r="R390" s="643">
        <f t="shared" si="38"/>
        <v>0</v>
      </c>
      <c r="S390" s="643">
        <f t="shared" si="38"/>
        <v>0</v>
      </c>
      <c r="T390" s="643">
        <f t="shared" si="38"/>
        <v>0</v>
      </c>
      <c r="U390" s="643"/>
      <c r="V390" s="643"/>
      <c r="W390" s="641"/>
      <c r="X390" s="603"/>
      <c r="Y390" s="631">
        <f t="shared" si="35"/>
        <v>145.994</v>
      </c>
      <c r="Z390" s="257"/>
    </row>
    <row r="391" spans="1:26" ht="17.25" customHeight="1">
      <c r="A391" s="257"/>
      <c r="B391" s="255" t="s">
        <v>320</v>
      </c>
      <c r="C391" s="272" t="s">
        <v>161</v>
      </c>
      <c r="D391" s="641">
        <f>SUM(D392:D397)</f>
        <v>145.994</v>
      </c>
      <c r="E391" s="683">
        <v>145.994</v>
      </c>
      <c r="F391" s="594">
        <f>SUM(F392:F397)</f>
        <v>145.994</v>
      </c>
      <c r="G391" s="607"/>
      <c r="H391" s="607"/>
      <c r="I391" s="607"/>
      <c r="J391" s="450"/>
      <c r="K391" s="450"/>
      <c r="L391" s="450"/>
      <c r="M391" s="450"/>
      <c r="N391" s="450"/>
      <c r="O391" s="450"/>
      <c r="P391" s="607"/>
      <c r="Q391" s="607"/>
      <c r="R391" s="607"/>
      <c r="S391" s="607"/>
      <c r="T391" s="607"/>
      <c r="U391" s="450"/>
      <c r="V391" s="451"/>
      <c r="W391" s="644"/>
      <c r="X391" s="608"/>
      <c r="Y391" s="586">
        <f t="shared" si="35"/>
        <v>145.994</v>
      </c>
      <c r="Z391" s="257"/>
    </row>
    <row r="392" spans="1:26" ht="15.75">
      <c r="A392" s="257"/>
      <c r="B392" s="804" t="s">
        <v>650</v>
      </c>
      <c r="C392" s="272" t="s">
        <v>161</v>
      </c>
      <c r="D392" s="695">
        <v>10.747</v>
      </c>
      <c r="E392" s="683">
        <v>10.747</v>
      </c>
      <c r="F392" s="609">
        <v>10.747</v>
      </c>
      <c r="G392" s="607"/>
      <c r="H392" s="607"/>
      <c r="I392" s="607"/>
      <c r="J392" s="450"/>
      <c r="K392" s="450"/>
      <c r="L392" s="450"/>
      <c r="M392" s="450"/>
      <c r="N392" s="450"/>
      <c r="O392" s="450"/>
      <c r="P392" s="607"/>
      <c r="Q392" s="607"/>
      <c r="R392" s="607"/>
      <c r="S392" s="607"/>
      <c r="T392" s="607"/>
      <c r="U392" s="450"/>
      <c r="V392" s="451"/>
      <c r="W392" s="644"/>
      <c r="X392" s="608"/>
      <c r="Y392" s="586">
        <f t="shared" si="35"/>
        <v>10.747</v>
      </c>
      <c r="Z392" s="257"/>
    </row>
    <row r="393" spans="1:26" ht="15.75">
      <c r="A393" s="257"/>
      <c r="B393" s="294" t="s">
        <v>303</v>
      </c>
      <c r="C393" s="272" t="s">
        <v>161</v>
      </c>
      <c r="D393" s="695">
        <v>51.245</v>
      </c>
      <c r="E393" s="683">
        <v>51.245</v>
      </c>
      <c r="F393" s="609">
        <v>51.245</v>
      </c>
      <c r="G393" s="607"/>
      <c r="H393" s="607"/>
      <c r="I393" s="607"/>
      <c r="J393" s="450"/>
      <c r="K393" s="450"/>
      <c r="L393" s="450"/>
      <c r="M393" s="450"/>
      <c r="N393" s="450"/>
      <c r="O393" s="450"/>
      <c r="P393" s="607"/>
      <c r="Q393" s="607"/>
      <c r="R393" s="607"/>
      <c r="S393" s="607"/>
      <c r="T393" s="607"/>
      <c r="U393" s="450"/>
      <c r="V393" s="451"/>
      <c r="W393" s="644"/>
      <c r="X393" s="608"/>
      <c r="Y393" s="586">
        <f t="shared" si="35"/>
        <v>51.245</v>
      </c>
      <c r="Z393" s="257"/>
    </row>
    <row r="394" spans="1:26" ht="15.75">
      <c r="A394" s="257"/>
      <c r="B394" s="294" t="s">
        <v>304</v>
      </c>
      <c r="C394" s="272" t="s">
        <v>161</v>
      </c>
      <c r="D394" s="683">
        <v>16.62</v>
      </c>
      <c r="E394" s="683">
        <v>16.62</v>
      </c>
      <c r="F394" s="609">
        <v>16.62</v>
      </c>
      <c r="G394" s="607"/>
      <c r="H394" s="607"/>
      <c r="I394" s="607"/>
      <c r="J394" s="450"/>
      <c r="K394" s="450"/>
      <c r="L394" s="450"/>
      <c r="M394" s="450"/>
      <c r="N394" s="450"/>
      <c r="O394" s="450"/>
      <c r="P394" s="607"/>
      <c r="Q394" s="607"/>
      <c r="R394" s="607"/>
      <c r="S394" s="607"/>
      <c r="T394" s="607"/>
      <c r="U394" s="450"/>
      <c r="V394" s="451"/>
      <c r="W394" s="644"/>
      <c r="X394" s="608"/>
      <c r="Y394" s="586">
        <f t="shared" si="35"/>
        <v>16.62</v>
      </c>
      <c r="Z394" s="257"/>
    </row>
    <row r="395" spans="1:26" ht="15.75">
      <c r="A395" s="257"/>
      <c r="B395" s="294" t="s">
        <v>473</v>
      </c>
      <c r="C395" s="272" t="s">
        <v>161</v>
      </c>
      <c r="D395" s="695">
        <v>13.917</v>
      </c>
      <c r="E395" s="683">
        <v>13.917</v>
      </c>
      <c r="F395" s="609">
        <v>13.917</v>
      </c>
      <c r="G395" s="607"/>
      <c r="H395" s="607"/>
      <c r="I395" s="607"/>
      <c r="J395" s="450"/>
      <c r="K395" s="450"/>
      <c r="L395" s="450"/>
      <c r="M395" s="450"/>
      <c r="N395" s="450"/>
      <c r="O395" s="450"/>
      <c r="P395" s="607"/>
      <c r="Q395" s="607"/>
      <c r="R395" s="607"/>
      <c r="S395" s="607"/>
      <c r="T395" s="607"/>
      <c r="U395" s="450"/>
      <c r="V395" s="451"/>
      <c r="W395" s="644"/>
      <c r="X395" s="608"/>
      <c r="Y395" s="586">
        <f t="shared" si="35"/>
        <v>13.917</v>
      </c>
      <c r="Z395" s="257"/>
    </row>
    <row r="396" spans="1:26" ht="15.75">
      <c r="A396" s="257"/>
      <c r="B396" s="804" t="s">
        <v>321</v>
      </c>
      <c r="C396" s="272" t="s">
        <v>161</v>
      </c>
      <c r="D396" s="695">
        <v>14.438</v>
      </c>
      <c r="E396" s="683">
        <v>14.438</v>
      </c>
      <c r="F396" s="609">
        <v>14.438</v>
      </c>
      <c r="G396" s="607"/>
      <c r="H396" s="607"/>
      <c r="I396" s="607"/>
      <c r="J396" s="450"/>
      <c r="K396" s="450"/>
      <c r="L396" s="450"/>
      <c r="M396" s="450"/>
      <c r="N396" s="450"/>
      <c r="O396" s="450"/>
      <c r="P396" s="607"/>
      <c r="Q396" s="607"/>
      <c r="R396" s="607"/>
      <c r="S396" s="607"/>
      <c r="T396" s="607"/>
      <c r="U396" s="450"/>
      <c r="V396" s="451"/>
      <c r="W396" s="644"/>
      <c r="X396" s="608"/>
      <c r="Y396" s="586">
        <f t="shared" si="35"/>
        <v>14.438</v>
      </c>
      <c r="Z396" s="257"/>
    </row>
    <row r="397" spans="1:26" ht="14.25" customHeight="1">
      <c r="A397" s="257"/>
      <c r="B397" s="294" t="s">
        <v>305</v>
      </c>
      <c r="C397" s="272" t="s">
        <v>161</v>
      </c>
      <c r="D397" s="695">
        <v>39.027</v>
      </c>
      <c r="E397" s="683">
        <v>39.027</v>
      </c>
      <c r="F397" s="609">
        <v>39.027</v>
      </c>
      <c r="G397" s="607"/>
      <c r="H397" s="607"/>
      <c r="I397" s="607"/>
      <c r="J397" s="450"/>
      <c r="K397" s="450"/>
      <c r="L397" s="450"/>
      <c r="M397" s="450"/>
      <c r="N397" s="450"/>
      <c r="O397" s="450"/>
      <c r="P397" s="607"/>
      <c r="Q397" s="607"/>
      <c r="R397" s="607"/>
      <c r="S397" s="607"/>
      <c r="T397" s="607"/>
      <c r="U397" s="450"/>
      <c r="V397" s="451"/>
      <c r="W397" s="644"/>
      <c r="X397" s="608"/>
      <c r="Y397" s="450">
        <f t="shared" si="35"/>
        <v>39.027</v>
      </c>
      <c r="Z397" s="257"/>
    </row>
    <row r="398" spans="1:26" ht="33" customHeight="1" hidden="1">
      <c r="A398" s="257"/>
      <c r="B398" s="7"/>
      <c r="C398" s="272"/>
      <c r="D398" s="696"/>
      <c r="E398" s="683"/>
      <c r="F398" s="405">
        <v>0</v>
      </c>
      <c r="G398" s="257"/>
      <c r="H398" s="257"/>
      <c r="I398" s="257"/>
      <c r="J398" s="397"/>
      <c r="K398" s="397"/>
      <c r="L398" s="397"/>
      <c r="M398" s="397"/>
      <c r="N398" s="397"/>
      <c r="O398" s="397"/>
      <c r="P398" s="257"/>
      <c r="Q398" s="257"/>
      <c r="R398" s="257"/>
      <c r="S398" s="257"/>
      <c r="T398" s="257"/>
      <c r="U398" s="397"/>
      <c r="V398" s="610"/>
      <c r="W398" s="591"/>
      <c r="X398" s="425"/>
      <c r="Y398" s="397">
        <f aca="true" t="shared" si="39" ref="Y398:Y459">F398+G398+H398+I398+J398+K398+L398+M398+N398+O398+U398+V398+W398+X398</f>
        <v>0</v>
      </c>
      <c r="Z398" s="257"/>
    </row>
    <row r="399" spans="1:26" ht="14.25" customHeight="1" hidden="1">
      <c r="A399" s="257"/>
      <c r="B399" s="293"/>
      <c r="C399" s="272" t="s">
        <v>161</v>
      </c>
      <c r="D399" s="683"/>
      <c r="E399" s="683"/>
      <c r="F399" s="583"/>
      <c r="G399" s="257"/>
      <c r="H399" s="257"/>
      <c r="I399" s="257"/>
      <c r="J399" s="397"/>
      <c r="K399" s="397"/>
      <c r="L399" s="397"/>
      <c r="M399" s="397"/>
      <c r="N399" s="397"/>
      <c r="O399" s="397"/>
      <c r="P399" s="257"/>
      <c r="Q399" s="257"/>
      <c r="R399" s="257"/>
      <c r="S399" s="257"/>
      <c r="T399" s="257"/>
      <c r="U399" s="397"/>
      <c r="V399" s="610"/>
      <c r="W399" s="591"/>
      <c r="X399" s="425"/>
      <c r="Y399" s="397">
        <f t="shared" si="39"/>
        <v>0</v>
      </c>
      <c r="Z399" s="257"/>
    </row>
    <row r="400" spans="1:26" ht="42.75">
      <c r="A400" s="295"/>
      <c r="B400" s="296" t="s">
        <v>419</v>
      </c>
      <c r="C400" s="272"/>
      <c r="D400" s="597">
        <f>D401+D430+D448+D427+D446+D447</f>
        <v>15541.112000000003</v>
      </c>
      <c r="E400" s="597">
        <f aca="true" t="shared" si="40" ref="E400:Y400">E401+E430+E448+E427+E446+E447</f>
        <v>15541.112000000003</v>
      </c>
      <c r="F400" s="597">
        <f t="shared" si="40"/>
        <v>10158.516000000001</v>
      </c>
      <c r="G400" s="597">
        <f t="shared" si="40"/>
        <v>0</v>
      </c>
      <c r="H400" s="597">
        <f t="shared" si="40"/>
        <v>0</v>
      </c>
      <c r="I400" s="597">
        <f t="shared" si="40"/>
        <v>0</v>
      </c>
      <c r="J400" s="597">
        <f t="shared" si="40"/>
        <v>0</v>
      </c>
      <c r="K400" s="597">
        <f t="shared" si="40"/>
        <v>0</v>
      </c>
      <c r="L400" s="597">
        <f t="shared" si="40"/>
        <v>455.7</v>
      </c>
      <c r="M400" s="597">
        <f t="shared" si="40"/>
        <v>299</v>
      </c>
      <c r="N400" s="597">
        <f t="shared" si="40"/>
        <v>0</v>
      </c>
      <c r="O400" s="597">
        <f t="shared" si="40"/>
        <v>0</v>
      </c>
      <c r="P400" s="597">
        <f t="shared" si="40"/>
        <v>0</v>
      </c>
      <c r="Q400" s="597">
        <f t="shared" si="40"/>
        <v>0</v>
      </c>
      <c r="R400" s="597">
        <f t="shared" si="40"/>
        <v>0</v>
      </c>
      <c r="S400" s="597">
        <f t="shared" si="40"/>
        <v>0</v>
      </c>
      <c r="T400" s="597">
        <f t="shared" si="40"/>
        <v>0</v>
      </c>
      <c r="U400" s="597">
        <f t="shared" si="40"/>
        <v>1960</v>
      </c>
      <c r="V400" s="597">
        <f t="shared" si="40"/>
        <v>0</v>
      </c>
      <c r="W400" s="597">
        <f t="shared" si="40"/>
        <v>0</v>
      </c>
      <c r="X400" s="597">
        <f t="shared" si="40"/>
        <v>0</v>
      </c>
      <c r="Y400" s="597">
        <f t="shared" si="40"/>
        <v>15541.112000000003</v>
      </c>
      <c r="Z400" s="257"/>
    </row>
    <row r="401" spans="1:26" ht="42" customHeight="1">
      <c r="A401" s="246" t="s">
        <v>171</v>
      </c>
      <c r="B401" s="283" t="s">
        <v>649</v>
      </c>
      <c r="C401" s="272"/>
      <c r="D401" s="597">
        <f>D403+D404+D405+D406+D407+D408+D411+D414+D417+D420+D423+D426</f>
        <v>14416.096000000001</v>
      </c>
      <c r="E401" s="597">
        <f aca="true" t="shared" si="41" ref="E401:Y401">E403+E404+E405+E406+E407+E408+E411+E414+E417+E420+E423+E426</f>
        <v>14416.096000000001</v>
      </c>
      <c r="F401" s="597">
        <f t="shared" si="41"/>
        <v>9929.2</v>
      </c>
      <c r="G401" s="597">
        <f t="shared" si="41"/>
        <v>0</v>
      </c>
      <c r="H401" s="597">
        <f t="shared" si="41"/>
        <v>0</v>
      </c>
      <c r="I401" s="597">
        <f t="shared" si="41"/>
        <v>0</v>
      </c>
      <c r="J401" s="597">
        <f t="shared" si="41"/>
        <v>0</v>
      </c>
      <c r="K401" s="597">
        <f t="shared" si="41"/>
        <v>0</v>
      </c>
      <c r="L401" s="597">
        <f t="shared" si="41"/>
        <v>0</v>
      </c>
      <c r="M401" s="597">
        <f t="shared" si="41"/>
        <v>299</v>
      </c>
      <c r="N401" s="597">
        <f t="shared" si="41"/>
        <v>0</v>
      </c>
      <c r="O401" s="597">
        <f t="shared" si="41"/>
        <v>0</v>
      </c>
      <c r="P401" s="597">
        <f t="shared" si="41"/>
        <v>0</v>
      </c>
      <c r="Q401" s="597">
        <f t="shared" si="41"/>
        <v>0</v>
      </c>
      <c r="R401" s="597">
        <f t="shared" si="41"/>
        <v>0</v>
      </c>
      <c r="S401" s="597">
        <f t="shared" si="41"/>
        <v>0</v>
      </c>
      <c r="T401" s="597">
        <f t="shared" si="41"/>
        <v>0</v>
      </c>
      <c r="U401" s="597">
        <f t="shared" si="41"/>
        <v>1650</v>
      </c>
      <c r="V401" s="597">
        <f t="shared" si="41"/>
        <v>0</v>
      </c>
      <c r="W401" s="597">
        <f t="shared" si="41"/>
        <v>0</v>
      </c>
      <c r="X401" s="597">
        <f t="shared" si="41"/>
        <v>0</v>
      </c>
      <c r="Y401" s="597">
        <f t="shared" si="41"/>
        <v>14416.096000000001</v>
      </c>
      <c r="Z401" s="397"/>
    </row>
    <row r="402" spans="1:26" ht="15.75" hidden="1">
      <c r="A402" s="257"/>
      <c r="B402" s="280" t="s">
        <v>650</v>
      </c>
      <c r="C402" s="272"/>
      <c r="D402" s="684"/>
      <c r="E402" s="684"/>
      <c r="F402" s="594">
        <v>299</v>
      </c>
      <c r="G402" s="257"/>
      <c r="H402" s="257"/>
      <c r="I402" s="257"/>
      <c r="J402" s="397"/>
      <c r="K402" s="397"/>
      <c r="L402" s="397"/>
      <c r="M402" s="397">
        <v>-299</v>
      </c>
      <c r="N402" s="397"/>
      <c r="O402" s="397"/>
      <c r="P402" s="257"/>
      <c r="Q402" s="257"/>
      <c r="R402" s="257"/>
      <c r="S402" s="257"/>
      <c r="T402" s="257"/>
      <c r="U402" s="397"/>
      <c r="V402" s="610"/>
      <c r="W402" s="591"/>
      <c r="X402" s="425"/>
      <c r="Y402" s="397">
        <f t="shared" si="39"/>
        <v>0</v>
      </c>
      <c r="Z402" s="257"/>
    </row>
    <row r="403" spans="1:26" ht="15.75">
      <c r="A403" s="857"/>
      <c r="B403" s="280" t="s">
        <v>0</v>
      </c>
      <c r="C403" s="272" t="s">
        <v>161</v>
      </c>
      <c r="D403" s="684">
        <v>253</v>
      </c>
      <c r="E403" s="684">
        <v>253</v>
      </c>
      <c r="F403" s="594">
        <v>253</v>
      </c>
      <c r="G403" s="257"/>
      <c r="H403" s="257"/>
      <c r="I403" s="257"/>
      <c r="J403" s="397"/>
      <c r="K403" s="397"/>
      <c r="L403" s="397"/>
      <c r="M403" s="397"/>
      <c r="N403" s="397"/>
      <c r="O403" s="397"/>
      <c r="P403" s="257"/>
      <c r="Q403" s="257"/>
      <c r="R403" s="257"/>
      <c r="S403" s="257"/>
      <c r="T403" s="257"/>
      <c r="U403" s="397"/>
      <c r="V403" s="610"/>
      <c r="W403" s="591"/>
      <c r="X403" s="425"/>
      <c r="Y403" s="397">
        <f t="shared" si="39"/>
        <v>253</v>
      </c>
      <c r="Z403" s="257"/>
    </row>
    <row r="404" spans="1:26" ht="13.5" customHeight="1">
      <c r="A404" s="853"/>
      <c r="B404" s="280" t="s">
        <v>1</v>
      </c>
      <c r="C404" s="272" t="s">
        <v>161</v>
      </c>
      <c r="D404" s="684">
        <v>201</v>
      </c>
      <c r="E404" s="684">
        <v>201</v>
      </c>
      <c r="F404" s="594">
        <v>201</v>
      </c>
      <c r="G404" s="257"/>
      <c r="H404" s="257"/>
      <c r="I404" s="257"/>
      <c r="J404" s="397"/>
      <c r="K404" s="397"/>
      <c r="L404" s="397"/>
      <c r="M404" s="397"/>
      <c r="N404" s="397"/>
      <c r="O404" s="397"/>
      <c r="P404" s="257"/>
      <c r="Q404" s="257"/>
      <c r="R404" s="257"/>
      <c r="S404" s="257"/>
      <c r="T404" s="257"/>
      <c r="U404" s="397"/>
      <c r="V404" s="610"/>
      <c r="W404" s="591"/>
      <c r="X404" s="425"/>
      <c r="Y404" s="397">
        <f t="shared" si="39"/>
        <v>201</v>
      </c>
      <c r="Z404" s="257"/>
    </row>
    <row r="405" spans="1:26" ht="15.75" hidden="1">
      <c r="A405" s="853"/>
      <c r="B405" s="280"/>
      <c r="C405" s="272"/>
      <c r="D405" s="684"/>
      <c r="E405" s="684"/>
      <c r="F405" s="594"/>
      <c r="G405" s="257"/>
      <c r="H405" s="257"/>
      <c r="I405" s="257"/>
      <c r="J405" s="397"/>
      <c r="K405" s="397"/>
      <c r="L405" s="397"/>
      <c r="M405" s="397"/>
      <c r="N405" s="397"/>
      <c r="O405" s="397"/>
      <c r="P405" s="257"/>
      <c r="Q405" s="257"/>
      <c r="R405" s="257"/>
      <c r="S405" s="257"/>
      <c r="T405" s="257"/>
      <c r="U405" s="397"/>
      <c r="V405" s="610"/>
      <c r="W405" s="591"/>
      <c r="X405" s="425"/>
      <c r="Y405" s="397"/>
      <c r="Z405" s="257"/>
    </row>
    <row r="406" spans="1:26" ht="15.75">
      <c r="A406" s="853"/>
      <c r="B406" s="280" t="s">
        <v>2</v>
      </c>
      <c r="C406" s="272" t="s">
        <v>161</v>
      </c>
      <c r="D406" s="684">
        <v>299</v>
      </c>
      <c r="E406" s="684">
        <v>299</v>
      </c>
      <c r="F406" s="594">
        <v>299</v>
      </c>
      <c r="G406" s="257"/>
      <c r="H406" s="257"/>
      <c r="I406" s="257"/>
      <c r="J406" s="397"/>
      <c r="K406" s="397"/>
      <c r="L406" s="397"/>
      <c r="M406" s="397"/>
      <c r="N406" s="397"/>
      <c r="O406" s="397"/>
      <c r="P406" s="257"/>
      <c r="Q406" s="257"/>
      <c r="R406" s="257"/>
      <c r="S406" s="257"/>
      <c r="T406" s="268"/>
      <c r="U406" s="627"/>
      <c r="V406" s="620"/>
      <c r="W406" s="591"/>
      <c r="X406" s="425"/>
      <c r="Y406" s="397">
        <f t="shared" si="39"/>
        <v>299</v>
      </c>
      <c r="Z406" s="257"/>
    </row>
    <row r="407" spans="1:26" ht="15.75">
      <c r="A407" s="853"/>
      <c r="B407" s="280" t="s">
        <v>472</v>
      </c>
      <c r="C407" s="272" t="s">
        <v>161</v>
      </c>
      <c r="D407" s="684">
        <v>280</v>
      </c>
      <c r="E407" s="684">
        <v>280</v>
      </c>
      <c r="F407" s="594">
        <v>280</v>
      </c>
      <c r="G407" s="257"/>
      <c r="H407" s="257"/>
      <c r="I407" s="257"/>
      <c r="J407" s="397"/>
      <c r="K407" s="397"/>
      <c r="L407" s="397"/>
      <c r="M407" s="397"/>
      <c r="N407" s="397"/>
      <c r="O407" s="397"/>
      <c r="P407" s="257"/>
      <c r="Q407" s="257"/>
      <c r="R407" s="257"/>
      <c r="S407" s="610"/>
      <c r="T407" s="257"/>
      <c r="U407" s="397"/>
      <c r="V407" s="610"/>
      <c r="W407" s="591"/>
      <c r="X407" s="425"/>
      <c r="Y407" s="397">
        <f t="shared" si="39"/>
        <v>280</v>
      </c>
      <c r="Z407" s="257"/>
    </row>
    <row r="408" spans="1:26" s="352" customFormat="1" ht="27.75" customHeight="1">
      <c r="A408" s="853"/>
      <c r="B408" s="333" t="s">
        <v>420</v>
      </c>
      <c r="C408" s="272" t="s">
        <v>161</v>
      </c>
      <c r="D408" s="684">
        <v>299</v>
      </c>
      <c r="E408" s="684">
        <v>299</v>
      </c>
      <c r="F408" s="594"/>
      <c r="G408" s="257"/>
      <c r="H408" s="257"/>
      <c r="I408" s="257"/>
      <c r="J408" s="397"/>
      <c r="K408" s="397"/>
      <c r="L408" s="397"/>
      <c r="M408" s="397">
        <v>299</v>
      </c>
      <c r="N408" s="397"/>
      <c r="O408" s="397"/>
      <c r="P408" s="257"/>
      <c r="Q408" s="257"/>
      <c r="R408" s="257"/>
      <c r="S408" s="610"/>
      <c r="T408" s="257"/>
      <c r="U408" s="397"/>
      <c r="V408" s="610"/>
      <c r="W408" s="257"/>
      <c r="X408" s="425"/>
      <c r="Y408" s="397">
        <f t="shared" si="39"/>
        <v>299</v>
      </c>
      <c r="Z408" s="257"/>
    </row>
    <row r="409" spans="1:26" ht="13.5" customHeight="1">
      <c r="A409" s="853"/>
      <c r="B409" s="333" t="s">
        <v>447</v>
      </c>
      <c r="C409" s="272" t="s">
        <v>160</v>
      </c>
      <c r="D409" s="684">
        <v>5961</v>
      </c>
      <c r="E409" s="684">
        <v>5961</v>
      </c>
      <c r="F409" s="594">
        <v>5961</v>
      </c>
      <c r="G409" s="257"/>
      <c r="H409" s="257"/>
      <c r="I409" s="257"/>
      <c r="J409" s="397"/>
      <c r="K409" s="397"/>
      <c r="L409" s="397"/>
      <c r="M409" s="397"/>
      <c r="N409" s="397"/>
      <c r="O409" s="397"/>
      <c r="P409" s="257"/>
      <c r="Q409" s="257"/>
      <c r="R409" s="257"/>
      <c r="S409" s="610"/>
      <c r="T409" s="257"/>
      <c r="U409" s="397"/>
      <c r="V409" s="610"/>
      <c r="W409" s="591"/>
      <c r="X409" s="425"/>
      <c r="Y409" s="397">
        <f t="shared" si="39"/>
        <v>5961</v>
      </c>
      <c r="Z409" s="257"/>
    </row>
    <row r="410" spans="1:26" ht="13.5" customHeight="1">
      <c r="A410" s="853"/>
      <c r="B410" s="334"/>
      <c r="C410" s="272" t="s">
        <v>161</v>
      </c>
      <c r="D410" s="684">
        <v>100</v>
      </c>
      <c r="E410" s="684">
        <v>100</v>
      </c>
      <c r="F410" s="594">
        <v>100</v>
      </c>
      <c r="G410" s="257"/>
      <c r="H410" s="257"/>
      <c r="I410" s="257"/>
      <c r="J410" s="397"/>
      <c r="K410" s="397"/>
      <c r="L410" s="397"/>
      <c r="M410" s="397"/>
      <c r="N410" s="397"/>
      <c r="O410" s="397"/>
      <c r="P410" s="257"/>
      <c r="Q410" s="257"/>
      <c r="R410" s="257"/>
      <c r="S410" s="610"/>
      <c r="T410" s="257"/>
      <c r="U410" s="397"/>
      <c r="V410" s="610"/>
      <c r="W410" s="591"/>
      <c r="X410" s="425"/>
      <c r="Y410" s="397">
        <f t="shared" si="39"/>
        <v>100</v>
      </c>
      <c r="Z410" s="257"/>
    </row>
    <row r="411" spans="1:26" ht="15.75">
      <c r="A411" s="264"/>
      <c r="B411" s="335"/>
      <c r="C411" s="272" t="s">
        <v>526</v>
      </c>
      <c r="D411" s="684">
        <f>SUM(D409:D410)</f>
        <v>6061</v>
      </c>
      <c r="E411" s="684">
        <f>SUM(E409:E410)</f>
        <v>6061</v>
      </c>
      <c r="F411" s="594">
        <f>SUM(F409:F410)</f>
        <v>6061</v>
      </c>
      <c r="G411" s="257"/>
      <c r="H411" s="257"/>
      <c r="I411" s="257"/>
      <c r="J411" s="397"/>
      <c r="K411" s="397"/>
      <c r="L411" s="397"/>
      <c r="M411" s="397"/>
      <c r="N411" s="397"/>
      <c r="O411" s="397"/>
      <c r="P411" s="257"/>
      <c r="Q411" s="257"/>
      <c r="R411" s="257"/>
      <c r="S411" s="610"/>
      <c r="T411" s="257"/>
      <c r="U411" s="397"/>
      <c r="V411" s="610"/>
      <c r="W411" s="591"/>
      <c r="X411" s="425"/>
      <c r="Y411" s="397">
        <f t="shared" si="39"/>
        <v>6061</v>
      </c>
      <c r="Z411" s="257"/>
    </row>
    <row r="412" spans="1:26" ht="13.5" customHeight="1">
      <c r="A412" s="268"/>
      <c r="B412" s="886" t="s">
        <v>448</v>
      </c>
      <c r="C412" s="272" t="s">
        <v>160</v>
      </c>
      <c r="D412" s="684">
        <v>2805.2</v>
      </c>
      <c r="E412" s="684">
        <v>2805.2</v>
      </c>
      <c r="F412" s="594">
        <v>2805.2</v>
      </c>
      <c r="G412" s="257"/>
      <c r="H412" s="257"/>
      <c r="I412" s="257"/>
      <c r="J412" s="397"/>
      <c r="K412" s="397"/>
      <c r="L412" s="397"/>
      <c r="M412" s="397"/>
      <c r="N412" s="397"/>
      <c r="O412" s="397"/>
      <c r="P412" s="257"/>
      <c r="Q412" s="257"/>
      <c r="R412" s="257"/>
      <c r="S412" s="610"/>
      <c r="T412" s="257"/>
      <c r="U412" s="397"/>
      <c r="V412" s="610"/>
      <c r="W412" s="591"/>
      <c r="X412" s="425"/>
      <c r="Y412" s="397">
        <f t="shared" si="39"/>
        <v>2805.2</v>
      </c>
      <c r="Z412" s="257"/>
    </row>
    <row r="413" spans="1:26" ht="15" customHeight="1">
      <c r="A413" s="269"/>
      <c r="B413" s="887"/>
      <c r="C413" s="272" t="s">
        <v>161</v>
      </c>
      <c r="D413" s="684">
        <v>30</v>
      </c>
      <c r="E413" s="684">
        <v>30</v>
      </c>
      <c r="F413" s="594">
        <v>30</v>
      </c>
      <c r="G413" s="257"/>
      <c r="H413" s="257"/>
      <c r="I413" s="257"/>
      <c r="J413" s="397"/>
      <c r="K413" s="397"/>
      <c r="L413" s="397"/>
      <c r="M413" s="397"/>
      <c r="N413" s="397"/>
      <c r="O413" s="397"/>
      <c r="P413" s="257"/>
      <c r="Q413" s="257"/>
      <c r="R413" s="257"/>
      <c r="S413" s="610"/>
      <c r="T413" s="257"/>
      <c r="U413" s="397"/>
      <c r="V413" s="610"/>
      <c r="W413" s="591"/>
      <c r="X413" s="425"/>
      <c r="Y413" s="397">
        <f t="shared" si="39"/>
        <v>30</v>
      </c>
      <c r="Z413" s="257"/>
    </row>
    <row r="414" spans="1:26" ht="15" customHeight="1">
      <c r="A414" s="269"/>
      <c r="B414" s="888"/>
      <c r="C414" s="272" t="s">
        <v>526</v>
      </c>
      <c r="D414" s="684">
        <f>SUM(D412:D413)</f>
        <v>2835.2</v>
      </c>
      <c r="E414" s="684">
        <f>SUM(E412:E413)</f>
        <v>2835.2</v>
      </c>
      <c r="F414" s="594">
        <f>SUM(F412:F413)</f>
        <v>2835.2</v>
      </c>
      <c r="G414" s="257"/>
      <c r="H414" s="257"/>
      <c r="I414" s="257"/>
      <c r="J414" s="397"/>
      <c r="K414" s="397"/>
      <c r="L414" s="397"/>
      <c r="M414" s="397"/>
      <c r="N414" s="397"/>
      <c r="O414" s="397"/>
      <c r="P414" s="257"/>
      <c r="Q414" s="257"/>
      <c r="R414" s="257"/>
      <c r="S414" s="610"/>
      <c r="T414" s="257"/>
      <c r="U414" s="397"/>
      <c r="V414" s="610"/>
      <c r="W414" s="591"/>
      <c r="X414" s="425"/>
      <c r="Y414" s="397">
        <f t="shared" si="39"/>
        <v>2835.2</v>
      </c>
      <c r="Z414" s="257"/>
    </row>
    <row r="415" spans="1:26" ht="15.75">
      <c r="A415" s="268"/>
      <c r="B415" s="850" t="s">
        <v>421</v>
      </c>
      <c r="C415" s="272" t="s">
        <v>160</v>
      </c>
      <c r="D415" s="684">
        <v>246.3</v>
      </c>
      <c r="E415" s="684">
        <v>246.3</v>
      </c>
      <c r="F415" s="594"/>
      <c r="G415" s="610"/>
      <c r="H415" s="610"/>
      <c r="I415" s="610"/>
      <c r="J415" s="595"/>
      <c r="K415" s="595"/>
      <c r="L415" s="595"/>
      <c r="M415" s="595"/>
      <c r="N415" s="595"/>
      <c r="O415" s="595"/>
      <c r="P415" s="610"/>
      <c r="Q415" s="610"/>
      <c r="R415" s="610"/>
      <c r="S415" s="610"/>
      <c r="T415" s="610"/>
      <c r="U415" s="595">
        <v>246.3</v>
      </c>
      <c r="V415" s="610"/>
      <c r="W415" s="591"/>
      <c r="X415" s="425"/>
      <c r="Y415" s="397">
        <f t="shared" si="39"/>
        <v>246.3</v>
      </c>
      <c r="Z415" s="257"/>
    </row>
    <row r="416" spans="1:26" ht="15.75">
      <c r="A416" s="269"/>
      <c r="B416" s="851"/>
      <c r="C416" s="272" t="s">
        <v>161</v>
      </c>
      <c r="D416" s="684">
        <v>53.7</v>
      </c>
      <c r="E416" s="684">
        <v>53.7</v>
      </c>
      <c r="F416" s="594"/>
      <c r="G416" s="610"/>
      <c r="H416" s="610"/>
      <c r="I416" s="610"/>
      <c r="J416" s="595"/>
      <c r="K416" s="595"/>
      <c r="L416" s="595"/>
      <c r="M416" s="595"/>
      <c r="N416" s="595"/>
      <c r="O416" s="595"/>
      <c r="P416" s="610"/>
      <c r="Q416" s="610"/>
      <c r="R416" s="610"/>
      <c r="S416" s="610"/>
      <c r="T416" s="610"/>
      <c r="U416" s="595">
        <v>53.7</v>
      </c>
      <c r="V416" s="610"/>
      <c r="W416" s="591"/>
      <c r="X416" s="425"/>
      <c r="Y416" s="397">
        <f t="shared" si="39"/>
        <v>53.7</v>
      </c>
      <c r="Z416" s="257"/>
    </row>
    <row r="417" spans="1:26" ht="12.75" customHeight="1">
      <c r="A417" s="264"/>
      <c r="B417" s="852"/>
      <c r="C417" s="272" t="s">
        <v>526</v>
      </c>
      <c r="D417" s="684">
        <v>300</v>
      </c>
      <c r="E417" s="684">
        <v>300</v>
      </c>
      <c r="F417" s="594"/>
      <c r="G417" s="610"/>
      <c r="H417" s="610"/>
      <c r="I417" s="610"/>
      <c r="J417" s="595"/>
      <c r="K417" s="595"/>
      <c r="L417" s="595"/>
      <c r="M417" s="595"/>
      <c r="N417" s="595"/>
      <c r="O417" s="595"/>
      <c r="P417" s="610"/>
      <c r="Q417" s="610"/>
      <c r="R417" s="610"/>
      <c r="S417" s="610"/>
      <c r="T417" s="610"/>
      <c r="U417" s="595">
        <v>300</v>
      </c>
      <c r="V417" s="610"/>
      <c r="W417" s="591"/>
      <c r="X417" s="425"/>
      <c r="Y417" s="397">
        <f t="shared" si="39"/>
        <v>300</v>
      </c>
      <c r="Z417" s="257"/>
    </row>
    <row r="418" spans="1:26" ht="15.75">
      <c r="A418" s="268"/>
      <c r="B418" s="850" t="s">
        <v>344</v>
      </c>
      <c r="C418" s="272" t="s">
        <v>160</v>
      </c>
      <c r="D418" s="684">
        <v>739</v>
      </c>
      <c r="E418" s="684">
        <v>739</v>
      </c>
      <c r="F418" s="594"/>
      <c r="G418" s="610"/>
      <c r="H418" s="610"/>
      <c r="I418" s="610"/>
      <c r="J418" s="595"/>
      <c r="K418" s="595"/>
      <c r="L418" s="595"/>
      <c r="M418" s="595"/>
      <c r="N418" s="595"/>
      <c r="O418" s="595"/>
      <c r="P418" s="610"/>
      <c r="Q418" s="610"/>
      <c r="R418" s="610"/>
      <c r="S418" s="610"/>
      <c r="T418" s="610"/>
      <c r="U418" s="595">
        <v>739</v>
      </c>
      <c r="V418" s="610"/>
      <c r="W418" s="591"/>
      <c r="X418" s="425"/>
      <c r="Y418" s="397">
        <f t="shared" si="39"/>
        <v>739</v>
      </c>
      <c r="Z418" s="257"/>
    </row>
    <row r="419" spans="1:26" ht="15.75">
      <c r="A419" s="269"/>
      <c r="B419" s="851"/>
      <c r="C419" s="272" t="s">
        <v>161</v>
      </c>
      <c r="D419" s="684">
        <v>161</v>
      </c>
      <c r="E419" s="684">
        <v>161</v>
      </c>
      <c r="F419" s="594"/>
      <c r="G419" s="610"/>
      <c r="H419" s="610"/>
      <c r="I419" s="610"/>
      <c r="J419" s="595"/>
      <c r="K419" s="595"/>
      <c r="L419" s="595"/>
      <c r="M419" s="595"/>
      <c r="N419" s="595"/>
      <c r="O419" s="595"/>
      <c r="P419" s="610"/>
      <c r="Q419" s="610"/>
      <c r="R419" s="610"/>
      <c r="S419" s="610"/>
      <c r="T419" s="610"/>
      <c r="U419" s="595">
        <v>161</v>
      </c>
      <c r="V419" s="610"/>
      <c r="W419" s="591"/>
      <c r="X419" s="425"/>
      <c r="Y419" s="397">
        <f t="shared" si="39"/>
        <v>161</v>
      </c>
      <c r="Z419" s="257"/>
    </row>
    <row r="420" spans="1:26" ht="14.25" customHeight="1">
      <c r="A420" s="264"/>
      <c r="B420" s="852"/>
      <c r="C420" s="272" t="s">
        <v>526</v>
      </c>
      <c r="D420" s="684">
        <v>900</v>
      </c>
      <c r="E420" s="684">
        <v>900</v>
      </c>
      <c r="F420" s="594"/>
      <c r="G420" s="610"/>
      <c r="H420" s="610"/>
      <c r="I420" s="610"/>
      <c r="J420" s="595"/>
      <c r="K420" s="595"/>
      <c r="L420" s="595"/>
      <c r="M420" s="595"/>
      <c r="N420" s="595"/>
      <c r="O420" s="595"/>
      <c r="P420" s="610"/>
      <c r="Q420" s="610"/>
      <c r="R420" s="610"/>
      <c r="S420" s="610"/>
      <c r="T420" s="610"/>
      <c r="U420" s="595">
        <f>SUM(U418:U419)</f>
        <v>900</v>
      </c>
      <c r="V420" s="610"/>
      <c r="W420" s="591"/>
      <c r="X420" s="425"/>
      <c r="Y420" s="397">
        <f t="shared" si="39"/>
        <v>900</v>
      </c>
      <c r="Z420" s="257"/>
    </row>
    <row r="421" spans="1:26" ht="15.75">
      <c r="A421" s="857"/>
      <c r="B421" s="882" t="s">
        <v>343</v>
      </c>
      <c r="C421" s="272" t="s">
        <v>160</v>
      </c>
      <c r="D421" s="684">
        <v>369.7</v>
      </c>
      <c r="E421" s="684">
        <v>369.7</v>
      </c>
      <c r="F421" s="594"/>
      <c r="G421" s="610"/>
      <c r="H421" s="610"/>
      <c r="I421" s="610"/>
      <c r="J421" s="595"/>
      <c r="K421" s="595"/>
      <c r="L421" s="595"/>
      <c r="M421" s="595"/>
      <c r="N421" s="595"/>
      <c r="O421" s="595"/>
      <c r="P421" s="610"/>
      <c r="Q421" s="610"/>
      <c r="R421" s="610"/>
      <c r="S421" s="610"/>
      <c r="T421" s="610"/>
      <c r="U421" s="595">
        <v>369.7</v>
      </c>
      <c r="V421" s="610"/>
      <c r="W421" s="591"/>
      <c r="X421" s="425"/>
      <c r="Y421" s="397">
        <f t="shared" si="39"/>
        <v>369.7</v>
      </c>
      <c r="Z421" s="257"/>
    </row>
    <row r="422" spans="1:26" ht="15.75">
      <c r="A422" s="858"/>
      <c r="B422" s="883"/>
      <c r="C422" s="272" t="s">
        <v>161</v>
      </c>
      <c r="D422" s="684">
        <v>80.3</v>
      </c>
      <c r="E422" s="684">
        <v>80.3</v>
      </c>
      <c r="F422" s="594"/>
      <c r="G422" s="610"/>
      <c r="H422" s="610"/>
      <c r="I422" s="610"/>
      <c r="J422" s="595"/>
      <c r="K422" s="595"/>
      <c r="L422" s="595"/>
      <c r="M422" s="595"/>
      <c r="N422" s="595"/>
      <c r="O422" s="595"/>
      <c r="P422" s="610"/>
      <c r="Q422" s="610"/>
      <c r="R422" s="610"/>
      <c r="S422" s="610"/>
      <c r="T422" s="610"/>
      <c r="U422" s="595">
        <v>80.3</v>
      </c>
      <c r="V422" s="610"/>
      <c r="W422" s="591"/>
      <c r="X422" s="425"/>
      <c r="Y422" s="397">
        <f t="shared" si="39"/>
        <v>80.3</v>
      </c>
      <c r="Z422" s="257"/>
    </row>
    <row r="423" spans="1:26" ht="24" customHeight="1">
      <c r="A423" s="881"/>
      <c r="B423" s="884"/>
      <c r="C423" s="272" t="s">
        <v>526</v>
      </c>
      <c r="D423" s="684">
        <v>450</v>
      </c>
      <c r="E423" s="684">
        <v>450</v>
      </c>
      <c r="F423" s="594"/>
      <c r="G423" s="610"/>
      <c r="H423" s="610"/>
      <c r="I423" s="610"/>
      <c r="J423" s="595"/>
      <c r="K423" s="595"/>
      <c r="L423" s="595"/>
      <c r="M423" s="645"/>
      <c r="N423" s="595"/>
      <c r="O423" s="595"/>
      <c r="P423" s="610"/>
      <c r="Q423" s="610"/>
      <c r="R423" s="610"/>
      <c r="S423" s="610"/>
      <c r="T423" s="610"/>
      <c r="U423" s="595">
        <v>450</v>
      </c>
      <c r="V423" s="610"/>
      <c r="W423" s="591"/>
      <c r="X423" s="425"/>
      <c r="Y423" s="648">
        <f t="shared" si="39"/>
        <v>450</v>
      </c>
      <c r="Z423" s="257"/>
    </row>
    <row r="424" spans="1:26" ht="15.75" customHeight="1">
      <c r="A424" s="857"/>
      <c r="B424" s="837" t="s">
        <v>422</v>
      </c>
      <c r="C424" s="272" t="s">
        <v>160</v>
      </c>
      <c r="D424" s="684">
        <v>2200</v>
      </c>
      <c r="E424" s="684">
        <v>2200</v>
      </c>
      <c r="F424" s="594"/>
      <c r="G424" s="610"/>
      <c r="H424" s="610"/>
      <c r="I424" s="610"/>
      <c r="J424" s="595"/>
      <c r="K424" s="595"/>
      <c r="L424" s="595"/>
      <c r="M424" s="645"/>
      <c r="N424" s="595"/>
      <c r="O424" s="595"/>
      <c r="P424" s="610"/>
      <c r="Q424" s="610"/>
      <c r="R424" s="610"/>
      <c r="S424" s="610"/>
      <c r="T424" s="610"/>
      <c r="U424" s="595"/>
      <c r="V424" s="610"/>
      <c r="W424" s="591"/>
      <c r="X424" s="425"/>
      <c r="Y424" s="684">
        <v>2200</v>
      </c>
      <c r="Z424" s="257"/>
    </row>
    <row r="425" spans="1:26" ht="15.75" customHeight="1">
      <c r="A425" s="858"/>
      <c r="B425" s="838"/>
      <c r="C425" s="272" t="s">
        <v>517</v>
      </c>
      <c r="D425" s="684">
        <v>337.896</v>
      </c>
      <c r="E425" s="684">
        <v>337.896</v>
      </c>
      <c r="F425" s="594"/>
      <c r="G425" s="610"/>
      <c r="H425" s="610"/>
      <c r="I425" s="610"/>
      <c r="J425" s="595"/>
      <c r="K425" s="595"/>
      <c r="L425" s="595"/>
      <c r="M425" s="645"/>
      <c r="N425" s="595"/>
      <c r="O425" s="595"/>
      <c r="P425" s="610"/>
      <c r="Q425" s="610"/>
      <c r="R425" s="610"/>
      <c r="S425" s="610"/>
      <c r="T425" s="610"/>
      <c r="U425" s="595"/>
      <c r="V425" s="610"/>
      <c r="W425" s="591"/>
      <c r="X425" s="425"/>
      <c r="Y425" s="684">
        <v>337.896</v>
      </c>
      <c r="Z425" s="257"/>
    </row>
    <row r="426" spans="1:26" ht="18.75" customHeight="1">
      <c r="A426" s="859"/>
      <c r="B426" s="839"/>
      <c r="C426" s="272" t="s">
        <v>526</v>
      </c>
      <c r="D426" s="684">
        <f>D424+D425</f>
        <v>2537.896</v>
      </c>
      <c r="E426" s="684">
        <f>E424+E425</f>
        <v>2537.896</v>
      </c>
      <c r="F426" s="594"/>
      <c r="G426" s="610"/>
      <c r="H426" s="610"/>
      <c r="I426" s="610"/>
      <c r="J426" s="595"/>
      <c r="K426" s="595"/>
      <c r="L426" s="595"/>
      <c r="M426" s="645"/>
      <c r="N426" s="595"/>
      <c r="O426" s="595"/>
      <c r="P426" s="610"/>
      <c r="Q426" s="610"/>
      <c r="R426" s="610"/>
      <c r="S426" s="610"/>
      <c r="T426" s="610"/>
      <c r="U426" s="595"/>
      <c r="V426" s="610"/>
      <c r="W426" s="591"/>
      <c r="X426" s="425"/>
      <c r="Y426" s="684">
        <f>Y424+Y425</f>
        <v>2537.896</v>
      </c>
      <c r="Z426" s="257"/>
    </row>
    <row r="427" spans="1:26" s="352" customFormat="1" ht="16.5" customHeight="1">
      <c r="A427" s="264"/>
      <c r="B427" s="332" t="s">
        <v>212</v>
      </c>
      <c r="C427" s="272"/>
      <c r="D427" s="597">
        <v>555.7</v>
      </c>
      <c r="E427" s="597">
        <v>555.7</v>
      </c>
      <c r="F427" s="594"/>
      <c r="G427" s="610"/>
      <c r="H427" s="610"/>
      <c r="I427" s="610"/>
      <c r="J427" s="595"/>
      <c r="K427" s="595"/>
      <c r="L427" s="595">
        <v>455.7</v>
      </c>
      <c r="M427" s="548">
        <f>M428+M429</f>
        <v>0</v>
      </c>
      <c r="N427" s="595"/>
      <c r="O427" s="595"/>
      <c r="P427" s="610"/>
      <c r="Q427" s="610"/>
      <c r="R427" s="610"/>
      <c r="S427" s="610"/>
      <c r="T427" s="610"/>
      <c r="U427" s="583">
        <v>100</v>
      </c>
      <c r="V427" s="610"/>
      <c r="W427" s="257"/>
      <c r="X427" s="425"/>
      <c r="Y427" s="547">
        <v>555.7</v>
      </c>
      <c r="Z427" s="257"/>
    </row>
    <row r="428" spans="1:26" s="352" customFormat="1" ht="15.75" hidden="1">
      <c r="A428" s="264"/>
      <c r="B428" s="646"/>
      <c r="C428" s="272"/>
      <c r="D428" s="684"/>
      <c r="E428" s="684"/>
      <c r="F428" s="594"/>
      <c r="G428" s="610"/>
      <c r="H428" s="610"/>
      <c r="I428" s="610"/>
      <c r="J428" s="595"/>
      <c r="K428" s="595"/>
      <c r="L428" s="595"/>
      <c r="M428" s="451"/>
      <c r="N428" s="595"/>
      <c r="O428" s="595"/>
      <c r="P428" s="610"/>
      <c r="Q428" s="610"/>
      <c r="R428" s="610"/>
      <c r="S428" s="610"/>
      <c r="T428" s="610"/>
      <c r="U428" s="595"/>
      <c r="V428" s="610"/>
      <c r="W428" s="257"/>
      <c r="X428" s="425"/>
      <c r="Y428" s="450"/>
      <c r="Z428" s="257"/>
    </row>
    <row r="429" spans="1:26" s="352" customFormat="1" ht="15.75" hidden="1">
      <c r="A429" s="264"/>
      <c r="B429" s="646"/>
      <c r="C429" s="272"/>
      <c r="D429" s="684"/>
      <c r="E429" s="684"/>
      <c r="F429" s="594"/>
      <c r="G429" s="610"/>
      <c r="H429" s="610"/>
      <c r="I429" s="610"/>
      <c r="J429" s="595"/>
      <c r="K429" s="595"/>
      <c r="L429" s="595"/>
      <c r="M429" s="451"/>
      <c r="N429" s="595"/>
      <c r="O429" s="595"/>
      <c r="P429" s="610"/>
      <c r="Q429" s="610"/>
      <c r="R429" s="610"/>
      <c r="S429" s="610"/>
      <c r="T429" s="610"/>
      <c r="U429" s="595"/>
      <c r="V429" s="610"/>
      <c r="W429" s="257"/>
      <c r="X429" s="425"/>
      <c r="Y429" s="450"/>
      <c r="Z429" s="257"/>
    </row>
    <row r="430" spans="1:26" ht="57">
      <c r="A430" s="257"/>
      <c r="B430" s="283" t="s">
        <v>3</v>
      </c>
      <c r="C430" s="272"/>
      <c r="D430" s="597">
        <f>SUM(D431:D445)</f>
        <v>137.70000000000002</v>
      </c>
      <c r="E430" s="597">
        <f>SUM(E431:E445)</f>
        <v>137.70000000000002</v>
      </c>
      <c r="F430" s="598">
        <f>SUM(F431:F445)</f>
        <v>137.70000000000002</v>
      </c>
      <c r="G430" s="598">
        <f>SUM(G431:G445)</f>
        <v>0</v>
      </c>
      <c r="H430" s="598">
        <f aca="true" t="shared" si="42" ref="H430:T430">SUM(H431:H445)</f>
        <v>0</v>
      </c>
      <c r="I430" s="598">
        <f t="shared" si="42"/>
        <v>0</v>
      </c>
      <c r="J430" s="598">
        <f t="shared" si="42"/>
        <v>0</v>
      </c>
      <c r="K430" s="598">
        <f t="shared" si="42"/>
        <v>0</v>
      </c>
      <c r="L430" s="598">
        <f t="shared" si="42"/>
        <v>0</v>
      </c>
      <c r="M430" s="598">
        <f t="shared" si="42"/>
        <v>0</v>
      </c>
      <c r="N430" s="598">
        <f t="shared" si="42"/>
        <v>0</v>
      </c>
      <c r="O430" s="598">
        <f t="shared" si="42"/>
        <v>0</v>
      </c>
      <c r="P430" s="598">
        <f t="shared" si="42"/>
        <v>0</v>
      </c>
      <c r="Q430" s="598">
        <f t="shared" si="42"/>
        <v>0</v>
      </c>
      <c r="R430" s="598">
        <f t="shared" si="42"/>
        <v>0</v>
      </c>
      <c r="S430" s="598">
        <f t="shared" si="42"/>
        <v>0</v>
      </c>
      <c r="T430" s="598">
        <f t="shared" si="42"/>
        <v>0</v>
      </c>
      <c r="U430" s="598"/>
      <c r="V430" s="598"/>
      <c r="W430" s="591"/>
      <c r="X430" s="425"/>
      <c r="Y430" s="547">
        <f t="shared" si="39"/>
        <v>137.70000000000002</v>
      </c>
      <c r="Z430" s="257"/>
    </row>
    <row r="431" spans="1:26" ht="15.75">
      <c r="A431" s="257"/>
      <c r="B431" s="281" t="s">
        <v>423</v>
      </c>
      <c r="C431" s="272" t="s">
        <v>161</v>
      </c>
      <c r="D431" s="586">
        <v>9.2</v>
      </c>
      <c r="E431" s="586">
        <v>9.2</v>
      </c>
      <c r="F431" s="609">
        <v>9.2</v>
      </c>
      <c r="G431" s="257"/>
      <c r="H431" s="257"/>
      <c r="I431" s="257"/>
      <c r="J431" s="397"/>
      <c r="K431" s="397"/>
      <c r="L431" s="397"/>
      <c r="M431" s="397"/>
      <c r="N431" s="397"/>
      <c r="O431" s="397">
        <v>2.433</v>
      </c>
      <c r="P431" s="257"/>
      <c r="Q431" s="257"/>
      <c r="R431" s="257"/>
      <c r="S431" s="610"/>
      <c r="T431" s="257"/>
      <c r="U431" s="397"/>
      <c r="V431" s="610"/>
      <c r="W431" s="591"/>
      <c r="X431" s="425"/>
      <c r="Y431" s="586">
        <f t="shared" si="39"/>
        <v>11.633</v>
      </c>
      <c r="Z431" s="257"/>
    </row>
    <row r="432" spans="1:26" ht="15.75">
      <c r="A432" s="257"/>
      <c r="B432" s="281" t="s">
        <v>424</v>
      </c>
      <c r="C432" s="272" t="s">
        <v>161</v>
      </c>
      <c r="D432" s="586">
        <v>9.2</v>
      </c>
      <c r="E432" s="586">
        <v>9.2</v>
      </c>
      <c r="F432" s="609">
        <v>9.2</v>
      </c>
      <c r="G432" s="257"/>
      <c r="H432" s="257"/>
      <c r="I432" s="257"/>
      <c r="J432" s="397"/>
      <c r="K432" s="397"/>
      <c r="L432" s="397"/>
      <c r="M432" s="397"/>
      <c r="N432" s="397"/>
      <c r="O432" s="397">
        <v>-2.906</v>
      </c>
      <c r="P432" s="257"/>
      <c r="Q432" s="257"/>
      <c r="R432" s="257"/>
      <c r="S432" s="610"/>
      <c r="T432" s="257"/>
      <c r="U432" s="397"/>
      <c r="V432" s="610"/>
      <c r="W432" s="591"/>
      <c r="X432" s="425"/>
      <c r="Y432" s="586">
        <f t="shared" si="39"/>
        <v>6.293999999999999</v>
      </c>
      <c r="Z432" s="257"/>
    </row>
    <row r="433" spans="1:26" ht="15.75">
      <c r="A433" s="257"/>
      <c r="B433" s="281" t="s">
        <v>449</v>
      </c>
      <c r="C433" s="272" t="s">
        <v>161</v>
      </c>
      <c r="D433" s="586">
        <v>9.2</v>
      </c>
      <c r="E433" s="586">
        <v>9.2</v>
      </c>
      <c r="F433" s="609">
        <v>9.2</v>
      </c>
      <c r="G433" s="257"/>
      <c r="H433" s="257"/>
      <c r="I433" s="257"/>
      <c r="J433" s="397"/>
      <c r="K433" s="397"/>
      <c r="L433" s="397"/>
      <c r="M433" s="397"/>
      <c r="N433" s="397"/>
      <c r="O433" s="397">
        <v>2.713</v>
      </c>
      <c r="P433" s="257"/>
      <c r="Q433" s="257"/>
      <c r="R433" s="257"/>
      <c r="S433" s="610"/>
      <c r="T433" s="257"/>
      <c r="U433" s="397"/>
      <c r="V433" s="610"/>
      <c r="W433" s="591"/>
      <c r="X433" s="425"/>
      <c r="Y433" s="586">
        <f t="shared" si="39"/>
        <v>11.913</v>
      </c>
      <c r="Z433" s="257"/>
    </row>
    <row r="434" spans="1:26" ht="15.75">
      <c r="A434" s="257"/>
      <c r="B434" s="281" t="s">
        <v>425</v>
      </c>
      <c r="C434" s="272" t="s">
        <v>161</v>
      </c>
      <c r="D434" s="586">
        <v>9.2</v>
      </c>
      <c r="E434" s="586">
        <v>9.2</v>
      </c>
      <c r="F434" s="609">
        <v>9.2</v>
      </c>
      <c r="G434" s="257"/>
      <c r="H434" s="257"/>
      <c r="I434" s="257"/>
      <c r="J434" s="397"/>
      <c r="K434" s="397"/>
      <c r="L434" s="397"/>
      <c r="M434" s="397"/>
      <c r="N434" s="397"/>
      <c r="O434" s="397">
        <v>2.977</v>
      </c>
      <c r="P434" s="257"/>
      <c r="Q434" s="257"/>
      <c r="R434" s="257"/>
      <c r="S434" s="610"/>
      <c r="T434" s="257"/>
      <c r="U434" s="397"/>
      <c r="V434" s="610"/>
      <c r="W434" s="591"/>
      <c r="X434" s="425"/>
      <c r="Y434" s="586">
        <f t="shared" si="39"/>
        <v>12.177</v>
      </c>
      <c r="Z434" s="257"/>
    </row>
    <row r="435" spans="1:26" ht="15.75">
      <c r="A435" s="257"/>
      <c r="B435" s="281" t="s">
        <v>450</v>
      </c>
      <c r="C435" s="272" t="s">
        <v>161</v>
      </c>
      <c r="D435" s="586">
        <v>9.2</v>
      </c>
      <c r="E435" s="586">
        <v>9.2</v>
      </c>
      <c r="F435" s="609">
        <v>9.2</v>
      </c>
      <c r="G435" s="257"/>
      <c r="H435" s="257"/>
      <c r="I435" s="257"/>
      <c r="J435" s="397"/>
      <c r="K435" s="397"/>
      <c r="L435" s="397"/>
      <c r="M435" s="397"/>
      <c r="N435" s="397"/>
      <c r="O435" s="397">
        <v>3.318</v>
      </c>
      <c r="P435" s="257"/>
      <c r="Q435" s="257"/>
      <c r="R435" s="257"/>
      <c r="S435" s="610"/>
      <c r="T435" s="257"/>
      <c r="U435" s="397"/>
      <c r="V435" s="610"/>
      <c r="W435" s="591"/>
      <c r="X435" s="425"/>
      <c r="Y435" s="586">
        <f t="shared" si="39"/>
        <v>12.517999999999999</v>
      </c>
      <c r="Z435" s="257"/>
    </row>
    <row r="436" spans="1:26" ht="15.75">
      <c r="A436" s="257"/>
      <c r="B436" s="281" t="s">
        <v>451</v>
      </c>
      <c r="C436" s="272" t="s">
        <v>161</v>
      </c>
      <c r="D436" s="586">
        <v>9.2</v>
      </c>
      <c r="E436" s="586">
        <v>9.2</v>
      </c>
      <c r="F436" s="609">
        <v>9.2</v>
      </c>
      <c r="G436" s="257"/>
      <c r="H436" s="257"/>
      <c r="I436" s="257"/>
      <c r="J436" s="397"/>
      <c r="K436" s="397"/>
      <c r="L436" s="397"/>
      <c r="M436" s="397"/>
      <c r="N436" s="397"/>
      <c r="O436" s="397">
        <v>5.44</v>
      </c>
      <c r="P436" s="257"/>
      <c r="Q436" s="257"/>
      <c r="R436" s="257"/>
      <c r="S436" s="610"/>
      <c r="T436" s="257"/>
      <c r="U436" s="397"/>
      <c r="V436" s="610"/>
      <c r="W436" s="591"/>
      <c r="X436" s="425"/>
      <c r="Y436" s="586">
        <f t="shared" si="39"/>
        <v>14.64</v>
      </c>
      <c r="Z436" s="257"/>
    </row>
    <row r="437" spans="1:26" ht="15.75">
      <c r="A437" s="257"/>
      <c r="B437" s="281" t="s">
        <v>426</v>
      </c>
      <c r="C437" s="272" t="s">
        <v>161</v>
      </c>
      <c r="D437" s="586">
        <v>9.2</v>
      </c>
      <c r="E437" s="586">
        <v>9.2</v>
      </c>
      <c r="F437" s="609">
        <v>9.2</v>
      </c>
      <c r="G437" s="257"/>
      <c r="H437" s="257"/>
      <c r="I437" s="257"/>
      <c r="J437" s="397"/>
      <c r="K437" s="397"/>
      <c r="L437" s="397"/>
      <c r="M437" s="397"/>
      <c r="N437" s="397"/>
      <c r="O437" s="397">
        <v>-3.682</v>
      </c>
      <c r="P437" s="257"/>
      <c r="Q437" s="257"/>
      <c r="R437" s="257"/>
      <c r="S437" s="610"/>
      <c r="T437" s="257"/>
      <c r="U437" s="397"/>
      <c r="V437" s="610"/>
      <c r="W437" s="591"/>
      <c r="X437" s="425"/>
      <c r="Y437" s="586">
        <f t="shared" si="39"/>
        <v>5.517999999999999</v>
      </c>
      <c r="Z437" s="257"/>
    </row>
    <row r="438" spans="1:26" ht="15.75">
      <c r="A438" s="257"/>
      <c r="B438" s="281" t="s">
        <v>427</v>
      </c>
      <c r="C438" s="272" t="s">
        <v>161</v>
      </c>
      <c r="D438" s="586">
        <v>9.2</v>
      </c>
      <c r="E438" s="586">
        <v>9.2</v>
      </c>
      <c r="F438" s="609">
        <v>9.2</v>
      </c>
      <c r="G438" s="257"/>
      <c r="H438" s="257"/>
      <c r="I438" s="257"/>
      <c r="J438" s="397"/>
      <c r="K438" s="397"/>
      <c r="L438" s="397"/>
      <c r="M438" s="397"/>
      <c r="N438" s="397"/>
      <c r="O438" s="397">
        <v>-3.682</v>
      </c>
      <c r="P438" s="257"/>
      <c r="Q438" s="257"/>
      <c r="R438" s="257"/>
      <c r="S438" s="610"/>
      <c r="T438" s="257"/>
      <c r="U438" s="397"/>
      <c r="V438" s="610"/>
      <c r="W438" s="591"/>
      <c r="X438" s="425"/>
      <c r="Y438" s="586">
        <f t="shared" si="39"/>
        <v>5.517999999999999</v>
      </c>
      <c r="Z438" s="257"/>
    </row>
    <row r="439" spans="1:26" ht="15.75">
      <c r="A439" s="257"/>
      <c r="B439" s="281" t="s">
        <v>428</v>
      </c>
      <c r="C439" s="272" t="s">
        <v>161</v>
      </c>
      <c r="D439" s="586">
        <v>9.2</v>
      </c>
      <c r="E439" s="586">
        <v>9.2</v>
      </c>
      <c r="F439" s="609">
        <v>9.2</v>
      </c>
      <c r="G439" s="257"/>
      <c r="H439" s="257"/>
      <c r="I439" s="257"/>
      <c r="J439" s="397"/>
      <c r="K439" s="397"/>
      <c r="L439" s="397"/>
      <c r="M439" s="397"/>
      <c r="N439" s="397"/>
      <c r="O439" s="397">
        <v>-3.682</v>
      </c>
      <c r="P439" s="257"/>
      <c r="Q439" s="257"/>
      <c r="R439" s="257"/>
      <c r="S439" s="610"/>
      <c r="T439" s="257"/>
      <c r="U439" s="397"/>
      <c r="V439" s="610"/>
      <c r="W439" s="591"/>
      <c r="X439" s="425"/>
      <c r="Y439" s="586">
        <f t="shared" si="39"/>
        <v>5.517999999999999</v>
      </c>
      <c r="Z439" s="257"/>
    </row>
    <row r="440" spans="1:26" ht="15.75">
      <c r="A440" s="257"/>
      <c r="B440" s="293" t="s">
        <v>429</v>
      </c>
      <c r="C440" s="272" t="s">
        <v>161</v>
      </c>
      <c r="D440" s="586">
        <v>9.2</v>
      </c>
      <c r="E440" s="586">
        <v>9.2</v>
      </c>
      <c r="F440" s="609">
        <v>9.2</v>
      </c>
      <c r="G440" s="257"/>
      <c r="H440" s="257"/>
      <c r="I440" s="257"/>
      <c r="J440" s="397"/>
      <c r="K440" s="397"/>
      <c r="L440" s="397"/>
      <c r="M440" s="397"/>
      <c r="N440" s="397"/>
      <c r="O440" s="397">
        <v>3.192</v>
      </c>
      <c r="P440" s="257"/>
      <c r="Q440" s="257"/>
      <c r="R440" s="327"/>
      <c r="S440" s="327"/>
      <c r="T440" s="257"/>
      <c r="U440" s="397"/>
      <c r="V440" s="610"/>
      <c r="W440" s="591"/>
      <c r="X440" s="425"/>
      <c r="Y440" s="586">
        <f t="shared" si="39"/>
        <v>12.392</v>
      </c>
      <c r="Z440" s="257"/>
    </row>
    <row r="441" spans="1:26" ht="15.75">
      <c r="A441" s="257"/>
      <c r="B441" s="281" t="s">
        <v>430</v>
      </c>
      <c r="C441" s="272" t="s">
        <v>161</v>
      </c>
      <c r="D441" s="586">
        <v>9.2</v>
      </c>
      <c r="E441" s="586">
        <v>9.2</v>
      </c>
      <c r="F441" s="609">
        <v>9.2</v>
      </c>
      <c r="G441" s="257"/>
      <c r="H441" s="257"/>
      <c r="I441" s="257"/>
      <c r="J441" s="397"/>
      <c r="K441" s="397"/>
      <c r="L441" s="397"/>
      <c r="M441" s="397"/>
      <c r="N441" s="397"/>
      <c r="O441" s="397">
        <v>-6.436</v>
      </c>
      <c r="P441" s="257"/>
      <c r="Q441" s="257"/>
      <c r="R441" s="257"/>
      <c r="S441" s="257"/>
      <c r="T441" s="257"/>
      <c r="U441" s="397"/>
      <c r="V441" s="610"/>
      <c r="W441" s="591"/>
      <c r="X441" s="425"/>
      <c r="Y441" s="586">
        <f t="shared" si="39"/>
        <v>2.7639999999999993</v>
      </c>
      <c r="Z441" s="257"/>
    </row>
    <row r="442" spans="1:26" ht="15.75">
      <c r="A442" s="257"/>
      <c r="B442" s="293" t="s">
        <v>452</v>
      </c>
      <c r="C442" s="272" t="s">
        <v>161</v>
      </c>
      <c r="D442" s="586">
        <v>9.2</v>
      </c>
      <c r="E442" s="586">
        <v>9.2</v>
      </c>
      <c r="F442" s="609">
        <v>9.2</v>
      </c>
      <c r="G442" s="257"/>
      <c r="H442" s="257"/>
      <c r="I442" s="257"/>
      <c r="J442" s="397"/>
      <c r="K442" s="397"/>
      <c r="L442" s="397"/>
      <c r="M442" s="397"/>
      <c r="N442" s="397"/>
      <c r="O442" s="397">
        <v>-6.576</v>
      </c>
      <c r="P442" s="257"/>
      <c r="Q442" s="257"/>
      <c r="R442" s="257"/>
      <c r="S442" s="257"/>
      <c r="T442" s="257"/>
      <c r="U442" s="397"/>
      <c r="V442" s="610"/>
      <c r="W442" s="591"/>
      <c r="X442" s="425"/>
      <c r="Y442" s="586">
        <f t="shared" si="39"/>
        <v>2.6239999999999997</v>
      </c>
      <c r="Z442" s="257"/>
    </row>
    <row r="443" spans="1:26" ht="15.75">
      <c r="A443" s="257"/>
      <c r="B443" s="281" t="s">
        <v>431</v>
      </c>
      <c r="C443" s="272" t="s">
        <v>161</v>
      </c>
      <c r="D443" s="586">
        <v>8.9</v>
      </c>
      <c r="E443" s="586">
        <v>8.9</v>
      </c>
      <c r="F443" s="609">
        <v>8.9</v>
      </c>
      <c r="G443" s="257"/>
      <c r="H443" s="257"/>
      <c r="I443" s="257"/>
      <c r="J443" s="397"/>
      <c r="K443" s="397"/>
      <c r="L443" s="397"/>
      <c r="M443" s="397"/>
      <c r="N443" s="397"/>
      <c r="O443" s="397">
        <v>3.05</v>
      </c>
      <c r="P443" s="257"/>
      <c r="Q443" s="257"/>
      <c r="R443" s="257"/>
      <c r="S443" s="257"/>
      <c r="T443" s="257"/>
      <c r="U443" s="397"/>
      <c r="V443" s="610"/>
      <c r="W443" s="591"/>
      <c r="X443" s="425"/>
      <c r="Y443" s="586">
        <f t="shared" si="39"/>
        <v>11.95</v>
      </c>
      <c r="Z443" s="257"/>
    </row>
    <row r="444" spans="1:26" ht="15.75">
      <c r="A444" s="257"/>
      <c r="B444" s="281" t="s">
        <v>432</v>
      </c>
      <c r="C444" s="272" t="s">
        <v>161</v>
      </c>
      <c r="D444" s="586">
        <v>9.2</v>
      </c>
      <c r="E444" s="586">
        <v>9.2</v>
      </c>
      <c r="F444" s="609">
        <v>9.2</v>
      </c>
      <c r="G444" s="257"/>
      <c r="H444" s="257"/>
      <c r="I444" s="257"/>
      <c r="J444" s="397"/>
      <c r="K444" s="397"/>
      <c r="L444" s="397"/>
      <c r="M444" s="397"/>
      <c r="N444" s="397"/>
      <c r="O444" s="397">
        <v>-1.869</v>
      </c>
      <c r="P444" s="257"/>
      <c r="Q444" s="257"/>
      <c r="R444" s="257"/>
      <c r="S444" s="257"/>
      <c r="T444" s="257"/>
      <c r="U444" s="397"/>
      <c r="V444" s="610"/>
      <c r="W444" s="591"/>
      <c r="X444" s="425"/>
      <c r="Y444" s="586">
        <f t="shared" si="39"/>
        <v>7.3309999999999995</v>
      </c>
      <c r="Z444" s="257"/>
    </row>
    <row r="445" spans="1:26" ht="15.75">
      <c r="A445" s="257"/>
      <c r="B445" s="281" t="s">
        <v>433</v>
      </c>
      <c r="C445" s="272" t="s">
        <v>161</v>
      </c>
      <c r="D445" s="586">
        <v>9.2</v>
      </c>
      <c r="E445" s="586">
        <v>9.2</v>
      </c>
      <c r="F445" s="609">
        <v>9.2</v>
      </c>
      <c r="G445" s="257"/>
      <c r="H445" s="257"/>
      <c r="I445" s="257"/>
      <c r="J445" s="397"/>
      <c r="K445" s="397"/>
      <c r="L445" s="397"/>
      <c r="M445" s="397"/>
      <c r="N445" s="397"/>
      <c r="O445" s="397">
        <v>5.71</v>
      </c>
      <c r="P445" s="257"/>
      <c r="Q445" s="257"/>
      <c r="R445" s="257"/>
      <c r="S445" s="257"/>
      <c r="T445" s="257"/>
      <c r="U445" s="397"/>
      <c r="V445" s="610"/>
      <c r="W445" s="591"/>
      <c r="X445" s="425"/>
      <c r="Y445" s="586">
        <f t="shared" si="39"/>
        <v>14.91</v>
      </c>
      <c r="Z445" s="257"/>
    </row>
    <row r="446" spans="1:26" ht="48" customHeight="1">
      <c r="A446" s="257"/>
      <c r="B446" s="275" t="s">
        <v>323</v>
      </c>
      <c r="C446" s="272" t="s">
        <v>161</v>
      </c>
      <c r="D446" s="611">
        <v>210</v>
      </c>
      <c r="E446" s="611">
        <v>210</v>
      </c>
      <c r="F446" s="583"/>
      <c r="G446" s="610"/>
      <c r="H446" s="610"/>
      <c r="I446" s="610"/>
      <c r="J446" s="595"/>
      <c r="K446" s="595"/>
      <c r="L446" s="595"/>
      <c r="M446" s="595"/>
      <c r="N446" s="595"/>
      <c r="O446" s="595"/>
      <c r="P446" s="610"/>
      <c r="Q446" s="610"/>
      <c r="R446" s="610"/>
      <c r="S446" s="610"/>
      <c r="T446" s="610"/>
      <c r="U446" s="583">
        <v>210</v>
      </c>
      <c r="V446" s="595"/>
      <c r="W446" s="591"/>
      <c r="X446" s="425"/>
      <c r="Y446" s="547">
        <f t="shared" si="39"/>
        <v>210</v>
      </c>
      <c r="Z446" s="257"/>
    </row>
    <row r="447" spans="1:26" ht="31.5" customHeight="1">
      <c r="A447" s="257"/>
      <c r="B447" s="275" t="s">
        <v>324</v>
      </c>
      <c r="C447" s="272"/>
      <c r="D447" s="611">
        <v>130</v>
      </c>
      <c r="E447" s="611">
        <v>130</v>
      </c>
      <c r="F447" s="583"/>
      <c r="G447" s="610"/>
      <c r="H447" s="610"/>
      <c r="I447" s="610"/>
      <c r="J447" s="595"/>
      <c r="K447" s="595"/>
      <c r="L447" s="595"/>
      <c r="M447" s="595"/>
      <c r="N447" s="595"/>
      <c r="O447" s="595"/>
      <c r="P447" s="610"/>
      <c r="Q447" s="610"/>
      <c r="R447" s="610"/>
      <c r="S447" s="610"/>
      <c r="T447" s="610"/>
      <c r="U447" s="583"/>
      <c r="V447" s="595"/>
      <c r="W447" s="591"/>
      <c r="X447" s="425"/>
      <c r="Y447" s="611">
        <v>130</v>
      </c>
      <c r="Z447" s="257"/>
    </row>
    <row r="448" spans="1:26" ht="15" customHeight="1">
      <c r="A448" s="257"/>
      <c r="B448" s="296" t="s">
        <v>350</v>
      </c>
      <c r="C448" s="272" t="s">
        <v>161</v>
      </c>
      <c r="D448" s="611">
        <f>D450+D451</f>
        <v>91.616</v>
      </c>
      <c r="E448" s="611">
        <v>91.616</v>
      </c>
      <c r="F448" s="583">
        <f>F450+F451</f>
        <v>91.616</v>
      </c>
      <c r="G448" s="583">
        <f>G450+G451</f>
        <v>0</v>
      </c>
      <c r="H448" s="583">
        <f aca="true" t="shared" si="43" ref="H448:T448">H450+H451</f>
        <v>0</v>
      </c>
      <c r="I448" s="583">
        <f t="shared" si="43"/>
        <v>0</v>
      </c>
      <c r="J448" s="583">
        <f t="shared" si="43"/>
        <v>0</v>
      </c>
      <c r="K448" s="583">
        <f t="shared" si="43"/>
        <v>0</v>
      </c>
      <c r="L448" s="583">
        <f t="shared" si="43"/>
        <v>0</v>
      </c>
      <c r="M448" s="583">
        <f t="shared" si="43"/>
        <v>0</v>
      </c>
      <c r="N448" s="583">
        <f t="shared" si="43"/>
        <v>0</v>
      </c>
      <c r="O448" s="583">
        <f t="shared" si="43"/>
        <v>0</v>
      </c>
      <c r="P448" s="583">
        <f t="shared" si="43"/>
        <v>0</v>
      </c>
      <c r="Q448" s="583">
        <f t="shared" si="43"/>
        <v>0</v>
      </c>
      <c r="R448" s="583">
        <f t="shared" si="43"/>
        <v>0</v>
      </c>
      <c r="S448" s="583">
        <f t="shared" si="43"/>
        <v>0</v>
      </c>
      <c r="T448" s="583">
        <f t="shared" si="43"/>
        <v>0</v>
      </c>
      <c r="U448" s="583"/>
      <c r="V448" s="583"/>
      <c r="W448" s="591"/>
      <c r="X448" s="425"/>
      <c r="Y448" s="611">
        <f t="shared" si="39"/>
        <v>91.616</v>
      </c>
      <c r="Z448" s="257"/>
    </row>
    <row r="449" spans="1:26" ht="0.75" customHeight="1" hidden="1">
      <c r="A449" s="297"/>
      <c r="B449" s="298"/>
      <c r="C449" s="272" t="s">
        <v>161</v>
      </c>
      <c r="D449" s="611"/>
      <c r="E449" s="611"/>
      <c r="F449" s="583"/>
      <c r="G449" s="257"/>
      <c r="H449" s="257"/>
      <c r="I449" s="257"/>
      <c r="J449" s="397"/>
      <c r="K449" s="397"/>
      <c r="L449" s="397"/>
      <c r="M449" s="397"/>
      <c r="N449" s="397"/>
      <c r="O449" s="397"/>
      <c r="P449" s="257"/>
      <c r="Q449" s="257"/>
      <c r="R449" s="257"/>
      <c r="S449" s="257"/>
      <c r="T449" s="257"/>
      <c r="U449" s="397"/>
      <c r="V449" s="595"/>
      <c r="W449" s="591"/>
      <c r="X449" s="425"/>
      <c r="Y449" s="400">
        <f t="shared" si="39"/>
        <v>0</v>
      </c>
      <c r="Z449" s="257"/>
    </row>
    <row r="450" spans="1:26" ht="15.75">
      <c r="A450" s="297"/>
      <c r="B450" s="255" t="s">
        <v>306</v>
      </c>
      <c r="C450" s="272" t="s">
        <v>161</v>
      </c>
      <c r="D450" s="586">
        <v>59.989</v>
      </c>
      <c r="E450" s="586">
        <v>59.989</v>
      </c>
      <c r="F450" s="405">
        <v>59.989</v>
      </c>
      <c r="G450" s="257"/>
      <c r="H450" s="257"/>
      <c r="I450" s="257"/>
      <c r="J450" s="397"/>
      <c r="K450" s="397"/>
      <c r="L450" s="397"/>
      <c r="M450" s="397"/>
      <c r="N450" s="397"/>
      <c r="O450" s="397"/>
      <c r="P450" s="257"/>
      <c r="Q450" s="257"/>
      <c r="R450" s="257"/>
      <c r="S450" s="257"/>
      <c r="T450" s="257"/>
      <c r="U450" s="397"/>
      <c r="V450" s="595"/>
      <c r="W450" s="591"/>
      <c r="X450" s="425"/>
      <c r="Y450" s="586">
        <f t="shared" si="39"/>
        <v>59.989</v>
      </c>
      <c r="Z450" s="257"/>
    </row>
    <row r="451" spans="1:26" ht="38.25" customHeight="1">
      <c r="A451" s="297"/>
      <c r="B451" s="255" t="s">
        <v>307</v>
      </c>
      <c r="C451" s="272"/>
      <c r="D451" s="611">
        <v>31.627</v>
      </c>
      <c r="E451" s="611">
        <v>31.627</v>
      </c>
      <c r="F451" s="583">
        <v>31.627</v>
      </c>
      <c r="G451" s="246"/>
      <c r="H451" s="246"/>
      <c r="I451" s="246"/>
      <c r="J451" s="611"/>
      <c r="K451" s="611"/>
      <c r="L451" s="611"/>
      <c r="M451" s="611"/>
      <c r="N451" s="611"/>
      <c r="O451" s="611"/>
      <c r="P451" s="246"/>
      <c r="Q451" s="246"/>
      <c r="R451" s="246"/>
      <c r="S451" s="246"/>
      <c r="T451" s="246"/>
      <c r="U451" s="611"/>
      <c r="V451" s="583"/>
      <c r="W451" s="801"/>
      <c r="X451" s="802"/>
      <c r="Y451" s="611">
        <f t="shared" si="39"/>
        <v>31.627</v>
      </c>
      <c r="Z451" s="257"/>
    </row>
    <row r="452" spans="1:26" ht="15" customHeight="1">
      <c r="A452" s="257"/>
      <c r="B452" s="299" t="s">
        <v>325</v>
      </c>
      <c r="C452" s="272" t="s">
        <v>161</v>
      </c>
      <c r="D452" s="586">
        <v>31.627</v>
      </c>
      <c r="E452" s="586">
        <v>31.627</v>
      </c>
      <c r="F452" s="609">
        <v>31.6</v>
      </c>
      <c r="G452" s="457"/>
      <c r="H452" s="457"/>
      <c r="I452" s="457"/>
      <c r="J452" s="586"/>
      <c r="K452" s="586"/>
      <c r="L452" s="586"/>
      <c r="M452" s="586"/>
      <c r="N452" s="586"/>
      <c r="O452" s="586"/>
      <c r="P452" s="457"/>
      <c r="Q452" s="457"/>
      <c r="R452" s="457"/>
      <c r="S452" s="457"/>
      <c r="T452" s="457"/>
      <c r="U452" s="586"/>
      <c r="V452" s="609"/>
      <c r="W452" s="641"/>
      <c r="X452" s="603"/>
      <c r="Y452" s="586">
        <v>31.627</v>
      </c>
      <c r="Z452" s="257"/>
    </row>
    <row r="453" spans="1:26" ht="15.75" customHeight="1" hidden="1">
      <c r="A453" s="257"/>
      <c r="B453" s="296"/>
      <c r="C453" s="272" t="s">
        <v>161</v>
      </c>
      <c r="D453" s="611"/>
      <c r="E453" s="611"/>
      <c r="F453" s="583"/>
      <c r="G453" s="257"/>
      <c r="H453" s="257"/>
      <c r="I453" s="257"/>
      <c r="J453" s="397"/>
      <c r="K453" s="397"/>
      <c r="L453" s="397"/>
      <c r="M453" s="397"/>
      <c r="N453" s="397"/>
      <c r="O453" s="397"/>
      <c r="P453" s="257"/>
      <c r="Q453" s="257"/>
      <c r="R453" s="257"/>
      <c r="S453" s="257"/>
      <c r="T453" s="257"/>
      <c r="U453" s="397"/>
      <c r="V453" s="595"/>
      <c r="W453" s="591"/>
      <c r="X453" s="425"/>
      <c r="Y453" s="400">
        <f t="shared" si="39"/>
        <v>0</v>
      </c>
      <c r="Z453" s="257"/>
    </row>
    <row r="454" spans="1:26" ht="29.25" customHeight="1">
      <c r="A454" s="295"/>
      <c r="B454" s="283" t="s">
        <v>4</v>
      </c>
      <c r="C454" s="272"/>
      <c r="D454" s="611">
        <v>260</v>
      </c>
      <c r="E454" s="611">
        <v>260</v>
      </c>
      <c r="F454" s="583">
        <f aca="true" t="shared" si="44" ref="F454:U454">SUM(F455:F460)</f>
        <v>140</v>
      </c>
      <c r="G454" s="583">
        <f t="shared" si="44"/>
        <v>0</v>
      </c>
      <c r="H454" s="583">
        <f t="shared" si="44"/>
        <v>0</v>
      </c>
      <c r="I454" s="583">
        <f t="shared" si="44"/>
        <v>0</v>
      </c>
      <c r="J454" s="583">
        <f t="shared" si="44"/>
        <v>0</v>
      </c>
      <c r="K454" s="583">
        <f t="shared" si="44"/>
        <v>50</v>
      </c>
      <c r="L454" s="583">
        <f t="shared" si="44"/>
        <v>50</v>
      </c>
      <c r="M454" s="583">
        <f t="shared" si="44"/>
        <v>0</v>
      </c>
      <c r="N454" s="583">
        <f t="shared" si="44"/>
        <v>0</v>
      </c>
      <c r="O454" s="583">
        <f t="shared" si="44"/>
        <v>0</v>
      </c>
      <c r="P454" s="583">
        <f t="shared" si="44"/>
        <v>0</v>
      </c>
      <c r="Q454" s="583">
        <f t="shared" si="44"/>
        <v>0</v>
      </c>
      <c r="R454" s="583">
        <f t="shared" si="44"/>
        <v>0</v>
      </c>
      <c r="S454" s="583">
        <f t="shared" si="44"/>
        <v>0</v>
      </c>
      <c r="T454" s="583">
        <f t="shared" si="44"/>
        <v>0</v>
      </c>
      <c r="U454" s="583">
        <f t="shared" si="44"/>
        <v>99</v>
      </c>
      <c r="V454" s="583">
        <v>-29</v>
      </c>
      <c r="W454" s="591"/>
      <c r="X454" s="425"/>
      <c r="Y454" s="611">
        <v>260</v>
      </c>
      <c r="Z454" s="257"/>
    </row>
    <row r="455" spans="1:26" ht="15.75" hidden="1">
      <c r="A455" s="257"/>
      <c r="B455" s="300"/>
      <c r="C455" s="272"/>
      <c r="D455" s="586"/>
      <c r="E455" s="586"/>
      <c r="F455" s="609"/>
      <c r="G455" s="257"/>
      <c r="H455" s="257"/>
      <c r="I455" s="257"/>
      <c r="J455" s="397"/>
      <c r="K455" s="397"/>
      <c r="L455" s="397"/>
      <c r="M455" s="397"/>
      <c r="N455" s="397"/>
      <c r="O455" s="397"/>
      <c r="P455" s="257"/>
      <c r="Q455" s="257"/>
      <c r="R455" s="257"/>
      <c r="S455" s="257"/>
      <c r="T455" s="257"/>
      <c r="U455" s="397"/>
      <c r="V455" s="595"/>
      <c r="W455" s="591"/>
      <c r="X455" s="425"/>
      <c r="Y455" s="400"/>
      <c r="Z455" s="257"/>
    </row>
    <row r="456" spans="1:26" ht="15.75">
      <c r="A456" s="257"/>
      <c r="B456" s="300" t="s">
        <v>648</v>
      </c>
      <c r="C456" s="272" t="s">
        <v>161</v>
      </c>
      <c r="D456" s="586">
        <v>160</v>
      </c>
      <c r="E456" s="586">
        <v>160</v>
      </c>
      <c r="F456" s="609">
        <v>90</v>
      </c>
      <c r="G456" s="257"/>
      <c r="H456" s="257"/>
      <c r="I456" s="257"/>
      <c r="J456" s="397"/>
      <c r="K456" s="397"/>
      <c r="L456" s="397"/>
      <c r="M456" s="397"/>
      <c r="N456" s="397"/>
      <c r="O456" s="397"/>
      <c r="P456" s="257"/>
      <c r="Q456" s="257"/>
      <c r="R456" s="257"/>
      <c r="S456" s="257"/>
      <c r="T456" s="257"/>
      <c r="U456" s="397">
        <v>99</v>
      </c>
      <c r="V456" s="595">
        <v>-29</v>
      </c>
      <c r="W456" s="591"/>
      <c r="X456" s="425"/>
      <c r="Y456" s="400">
        <f t="shared" si="39"/>
        <v>160</v>
      </c>
      <c r="Z456" s="257"/>
    </row>
    <row r="457" spans="1:26" ht="0.75" customHeight="1" hidden="1" thickBot="1">
      <c r="A457" s="285"/>
      <c r="B457" s="301"/>
      <c r="C457" s="383"/>
      <c r="D457" s="697"/>
      <c r="E457" s="697"/>
      <c r="F457" s="612"/>
      <c r="G457" s="257"/>
      <c r="H457" s="257"/>
      <c r="I457" s="257"/>
      <c r="J457" s="397"/>
      <c r="K457" s="397"/>
      <c r="L457" s="397"/>
      <c r="M457" s="397"/>
      <c r="N457" s="397"/>
      <c r="O457" s="397"/>
      <c r="P457" s="257"/>
      <c r="Q457" s="257"/>
      <c r="R457" s="257"/>
      <c r="S457" s="257"/>
      <c r="T457" s="257"/>
      <c r="U457" s="397"/>
      <c r="V457" s="595"/>
      <c r="W457" s="591"/>
      <c r="X457" s="425"/>
      <c r="Y457" s="400">
        <f t="shared" si="39"/>
        <v>0</v>
      </c>
      <c r="Z457" s="257"/>
    </row>
    <row r="458" spans="1:26" ht="15.75" customHeight="1" hidden="1">
      <c r="A458" s="297"/>
      <c r="B458" s="302"/>
      <c r="C458" s="384"/>
      <c r="D458" s="698"/>
      <c r="E458" s="698"/>
      <c r="F458" s="613"/>
      <c r="G458" s="257"/>
      <c r="H458" s="257"/>
      <c r="I458" s="257"/>
      <c r="J458" s="397"/>
      <c r="K458" s="397"/>
      <c r="L458" s="397"/>
      <c r="M458" s="397"/>
      <c r="N458" s="397"/>
      <c r="O458" s="397"/>
      <c r="P458" s="257"/>
      <c r="Q458" s="257"/>
      <c r="R458" s="257"/>
      <c r="S458" s="257"/>
      <c r="T458" s="257"/>
      <c r="U458" s="397"/>
      <c r="V458" s="595"/>
      <c r="W458" s="591"/>
      <c r="X458" s="425"/>
      <c r="Y458" s="400">
        <f t="shared" si="39"/>
        <v>0</v>
      </c>
      <c r="Z458" s="257"/>
    </row>
    <row r="459" spans="1:26" ht="16.5" customHeight="1" hidden="1" thickBot="1">
      <c r="A459" s="320"/>
      <c r="B459" s="321"/>
      <c r="C459" s="385"/>
      <c r="D459" s="699"/>
      <c r="E459" s="699"/>
      <c r="F459" s="614"/>
      <c r="G459" s="257"/>
      <c r="H459" s="257"/>
      <c r="I459" s="257"/>
      <c r="J459" s="397"/>
      <c r="K459" s="397"/>
      <c r="L459" s="397"/>
      <c r="M459" s="397"/>
      <c r="N459" s="397"/>
      <c r="O459" s="397"/>
      <c r="P459" s="257"/>
      <c r="Q459" s="257"/>
      <c r="R459" s="257"/>
      <c r="S459" s="257"/>
      <c r="T459" s="257"/>
      <c r="U459" s="397"/>
      <c r="V459" s="595"/>
      <c r="W459" s="591"/>
      <c r="X459" s="425"/>
      <c r="Y459" s="400">
        <f t="shared" si="39"/>
        <v>0</v>
      </c>
      <c r="Z459" s="257"/>
    </row>
    <row r="460" spans="1:26" ht="30">
      <c r="A460" s="322"/>
      <c r="B460" s="647" t="s">
        <v>434</v>
      </c>
      <c r="C460" s="386" t="s">
        <v>161</v>
      </c>
      <c r="D460" s="700">
        <v>100</v>
      </c>
      <c r="E460" s="700">
        <v>100</v>
      </c>
      <c r="F460" s="615">
        <v>50</v>
      </c>
      <c r="G460" s="268"/>
      <c r="H460" s="268"/>
      <c r="I460" s="268"/>
      <c r="J460" s="627"/>
      <c r="K460" s="627">
        <v>50</v>
      </c>
      <c r="L460" s="627">
        <v>50</v>
      </c>
      <c r="M460" s="627"/>
      <c r="N460" s="627"/>
      <c r="O460" s="627"/>
      <c r="P460" s="268"/>
      <c r="Q460" s="268"/>
      <c r="R460" s="257"/>
      <c r="S460" s="257"/>
      <c r="T460" s="257"/>
      <c r="U460" s="648"/>
      <c r="V460" s="595"/>
      <c r="W460" s="591"/>
      <c r="X460" s="425"/>
      <c r="Y460" s="400">
        <v>100</v>
      </c>
      <c r="Z460" s="257"/>
    </row>
    <row r="461" spans="1:26" ht="52.5" customHeight="1">
      <c r="A461" s="297"/>
      <c r="B461" s="649" t="s">
        <v>213</v>
      </c>
      <c r="C461" s="650"/>
      <c r="D461" s="597">
        <v>3296.1</v>
      </c>
      <c r="E461" s="597">
        <v>3296.1</v>
      </c>
      <c r="F461" s="651"/>
      <c r="G461" s="257"/>
      <c r="H461" s="257"/>
      <c r="I461" s="257"/>
      <c r="J461" s="397"/>
      <c r="K461" s="397"/>
      <c r="L461" s="611">
        <f>L462+L463</f>
        <v>3296.1</v>
      </c>
      <c r="M461" s="611">
        <f>M466+M469+M472+M475</f>
        <v>3296.1</v>
      </c>
      <c r="N461" s="611">
        <f>N466+N469+N472+N475</f>
        <v>0</v>
      </c>
      <c r="O461" s="611">
        <f>O466+O469+O478</f>
        <v>0</v>
      </c>
      <c r="P461" s="257"/>
      <c r="Q461" s="257"/>
      <c r="R461" s="273"/>
      <c r="S461" s="273"/>
      <c r="T461" s="273"/>
      <c r="U461" s="648"/>
      <c r="V461" s="595"/>
      <c r="W461" s="591"/>
      <c r="X461" s="425"/>
      <c r="Y461" s="611">
        <f>Y462+Y463</f>
        <v>3296.1</v>
      </c>
      <c r="Z461" s="397"/>
    </row>
    <row r="462" spans="1:26" ht="15.75">
      <c r="A462" s="322"/>
      <c r="B462" s="652"/>
      <c r="C462" s="653" t="s">
        <v>160</v>
      </c>
      <c r="D462" s="654">
        <v>2866</v>
      </c>
      <c r="E462" s="654">
        <v>2866</v>
      </c>
      <c r="F462" s="654"/>
      <c r="G462" s="246"/>
      <c r="H462" s="246"/>
      <c r="I462" s="246"/>
      <c r="J462" s="611"/>
      <c r="K462" s="611"/>
      <c r="L462" s="611">
        <v>2866</v>
      </c>
      <c r="M462" s="611">
        <f>M464+M467+M470+M473</f>
        <v>2866</v>
      </c>
      <c r="N462" s="611">
        <f>N464+N467+N470+N473</f>
        <v>0</v>
      </c>
      <c r="O462" s="611">
        <f>O464+O467+O476</f>
        <v>0</v>
      </c>
      <c r="P462" s="257"/>
      <c r="Q462" s="257"/>
      <c r="R462" s="273"/>
      <c r="S462" s="273"/>
      <c r="T462" s="273"/>
      <c r="U462" s="648"/>
      <c r="V462" s="595"/>
      <c r="W462" s="591"/>
      <c r="X462" s="425"/>
      <c r="Y462" s="611">
        <f>Y470+Y473+Y476</f>
        <v>2866</v>
      </c>
      <c r="Z462" s="611"/>
    </row>
    <row r="463" spans="1:26" ht="13.5" customHeight="1">
      <c r="A463" s="322"/>
      <c r="B463" s="652"/>
      <c r="C463" s="653" t="s">
        <v>161</v>
      </c>
      <c r="D463" s="654">
        <v>430.1</v>
      </c>
      <c r="E463" s="654">
        <v>430.1</v>
      </c>
      <c r="F463" s="654"/>
      <c r="G463" s="246"/>
      <c r="H463" s="246"/>
      <c r="I463" s="246"/>
      <c r="J463" s="611"/>
      <c r="K463" s="611"/>
      <c r="L463" s="611">
        <v>430.1</v>
      </c>
      <c r="M463" s="611">
        <f>M465+M468+M471+M474</f>
        <v>430.1</v>
      </c>
      <c r="N463" s="611">
        <f>N465+N468+N471+N474</f>
        <v>0</v>
      </c>
      <c r="O463" s="611"/>
      <c r="P463" s="257"/>
      <c r="Q463" s="257"/>
      <c r="R463" s="273"/>
      <c r="S463" s="273"/>
      <c r="T463" s="273"/>
      <c r="U463" s="648"/>
      <c r="V463" s="595"/>
      <c r="W463" s="591"/>
      <c r="X463" s="425"/>
      <c r="Y463" s="611">
        <f>Y471+Y474+Y477</f>
        <v>430.1</v>
      </c>
      <c r="Z463" s="611"/>
    </row>
    <row r="464" spans="1:26" ht="15.75" hidden="1">
      <c r="A464" s="854"/>
      <c r="B464" s="818" t="s">
        <v>214</v>
      </c>
      <c r="C464" s="650" t="s">
        <v>160</v>
      </c>
      <c r="D464" s="651"/>
      <c r="E464" s="651"/>
      <c r="F464" s="651"/>
      <c r="G464" s="257"/>
      <c r="H464" s="257"/>
      <c r="I464" s="257"/>
      <c r="J464" s="397"/>
      <c r="K464" s="397"/>
      <c r="L464" s="397"/>
      <c r="M464" s="397">
        <v>2042.6</v>
      </c>
      <c r="N464" s="397"/>
      <c r="O464" s="397">
        <v>-2042.6</v>
      </c>
      <c r="P464" s="257"/>
      <c r="Q464" s="257"/>
      <c r="R464" s="273"/>
      <c r="S464" s="273"/>
      <c r="T464" s="273"/>
      <c r="U464" s="648"/>
      <c r="V464" s="595"/>
      <c r="W464" s="591"/>
      <c r="X464" s="425"/>
      <c r="Y464" s="397">
        <f aca="true" t="shared" si="45" ref="Y464:Y501">F464+G464+H464+I464+J464+K464+L464+M464+N464+O464+U464+V464+W464+X464</f>
        <v>0</v>
      </c>
      <c r="Z464" s="257"/>
    </row>
    <row r="465" spans="1:26" ht="15.75" hidden="1">
      <c r="A465" s="855"/>
      <c r="B465" s="819"/>
      <c r="C465" s="650" t="s">
        <v>161</v>
      </c>
      <c r="D465" s="651"/>
      <c r="E465" s="651"/>
      <c r="F465" s="651">
        <v>90</v>
      </c>
      <c r="G465" s="257"/>
      <c r="H465" s="257"/>
      <c r="I465" s="257"/>
      <c r="J465" s="397"/>
      <c r="K465" s="397"/>
      <c r="L465" s="397"/>
      <c r="M465" s="397">
        <v>306.5</v>
      </c>
      <c r="N465" s="397"/>
      <c r="O465" s="397">
        <v>-306.5</v>
      </c>
      <c r="P465" s="257"/>
      <c r="Q465" s="257"/>
      <c r="R465" s="273"/>
      <c r="S465" s="273"/>
      <c r="T465" s="273"/>
      <c r="U465" s="648"/>
      <c r="V465" s="595"/>
      <c r="W465" s="591"/>
      <c r="X465" s="425"/>
      <c r="Y465" s="397"/>
      <c r="Z465" s="257"/>
    </row>
    <row r="466" spans="1:26" ht="15.75" hidden="1">
      <c r="A466" s="856"/>
      <c r="B466" s="820"/>
      <c r="C466" s="650" t="s">
        <v>526</v>
      </c>
      <c r="D466" s="651"/>
      <c r="E466" s="651"/>
      <c r="F466" s="651">
        <f>SUM(F465)</f>
        <v>90</v>
      </c>
      <c r="G466" s="257"/>
      <c r="H466" s="257"/>
      <c r="I466" s="257"/>
      <c r="J466" s="397"/>
      <c r="K466" s="397"/>
      <c r="L466" s="397"/>
      <c r="M466" s="397">
        <f>SUM(M464:M465)</f>
        <v>2349.1</v>
      </c>
      <c r="N466" s="397"/>
      <c r="O466" s="397">
        <v>-2349.1</v>
      </c>
      <c r="P466" s="257"/>
      <c r="Q466" s="257"/>
      <c r="R466" s="273"/>
      <c r="S466" s="273"/>
      <c r="T466" s="273"/>
      <c r="U466" s="648"/>
      <c r="V466" s="595"/>
      <c r="W466" s="591"/>
      <c r="X466" s="425"/>
      <c r="Y466" s="397"/>
      <c r="Z466" s="257"/>
    </row>
    <row r="467" spans="1:26" ht="15.75" hidden="1">
      <c r="A467" s="854"/>
      <c r="B467" s="818" t="s">
        <v>215</v>
      </c>
      <c r="C467" s="650" t="s">
        <v>160</v>
      </c>
      <c r="D467" s="651"/>
      <c r="E467" s="651"/>
      <c r="F467" s="651"/>
      <c r="G467" s="257"/>
      <c r="H467" s="257"/>
      <c r="I467" s="257"/>
      <c r="J467" s="397"/>
      <c r="K467" s="397"/>
      <c r="L467" s="397"/>
      <c r="M467" s="397">
        <v>536.5</v>
      </c>
      <c r="N467" s="397"/>
      <c r="O467" s="397">
        <v>-536.5</v>
      </c>
      <c r="P467" s="257"/>
      <c r="Q467" s="257"/>
      <c r="R467" s="273"/>
      <c r="S467" s="273"/>
      <c r="T467" s="273"/>
      <c r="U467" s="648"/>
      <c r="V467" s="595"/>
      <c r="W467" s="591"/>
      <c r="X467" s="425"/>
      <c r="Y467" s="397">
        <f t="shared" si="45"/>
        <v>0</v>
      </c>
      <c r="Z467" s="257"/>
    </row>
    <row r="468" spans="1:26" ht="15.75" hidden="1">
      <c r="A468" s="855"/>
      <c r="B468" s="819"/>
      <c r="C468" s="650" t="s">
        <v>161</v>
      </c>
      <c r="D468" s="651"/>
      <c r="E468" s="651"/>
      <c r="F468" s="651"/>
      <c r="G468" s="257"/>
      <c r="H468" s="257"/>
      <c r="I468" s="257"/>
      <c r="J468" s="397"/>
      <c r="K468" s="397"/>
      <c r="L468" s="397"/>
      <c r="M468" s="397">
        <v>80.5</v>
      </c>
      <c r="N468" s="397"/>
      <c r="O468" s="397">
        <v>-80.5</v>
      </c>
      <c r="P468" s="257"/>
      <c r="Q468" s="257"/>
      <c r="R468" s="273"/>
      <c r="S468" s="273"/>
      <c r="T468" s="273"/>
      <c r="U468" s="648"/>
      <c r="V468" s="595"/>
      <c r="W468" s="591"/>
      <c r="X468" s="425"/>
      <c r="Y468" s="397">
        <f t="shared" si="45"/>
        <v>0</v>
      </c>
      <c r="Z468" s="257"/>
    </row>
    <row r="469" spans="1:26" ht="15.75" hidden="1">
      <c r="A469" s="856"/>
      <c r="B469" s="820"/>
      <c r="C469" s="650" t="s">
        <v>526</v>
      </c>
      <c r="D469" s="651"/>
      <c r="E469" s="651"/>
      <c r="F469" s="651"/>
      <c r="G469" s="257"/>
      <c r="H469" s="257"/>
      <c r="I469" s="257"/>
      <c r="J469" s="397"/>
      <c r="K469" s="397"/>
      <c r="L469" s="397"/>
      <c r="M469" s="397">
        <f>SUM(M467:M468)</f>
        <v>617</v>
      </c>
      <c r="N469" s="397"/>
      <c r="O469" s="397">
        <v>-617</v>
      </c>
      <c r="P469" s="257"/>
      <c r="Q469" s="257"/>
      <c r="R469" s="273"/>
      <c r="S469" s="273"/>
      <c r="T469" s="273"/>
      <c r="U469" s="648"/>
      <c r="V469" s="595"/>
      <c r="W469" s="591"/>
      <c r="X469" s="425"/>
      <c r="Y469" s="397">
        <f t="shared" si="45"/>
        <v>0</v>
      </c>
      <c r="Z469" s="257"/>
    </row>
    <row r="470" spans="1:26" ht="15.75">
      <c r="A470" s="854"/>
      <c r="B470" s="818" t="s">
        <v>441</v>
      </c>
      <c r="C470" s="650" t="s">
        <v>160</v>
      </c>
      <c r="D470" s="651">
        <v>173.9</v>
      </c>
      <c r="E470" s="651">
        <v>173.9</v>
      </c>
      <c r="F470" s="651"/>
      <c r="G470" s="257"/>
      <c r="H470" s="257"/>
      <c r="I470" s="257"/>
      <c r="J470" s="397"/>
      <c r="K470" s="397"/>
      <c r="L470" s="397"/>
      <c r="M470" s="397">
        <v>173.9</v>
      </c>
      <c r="N470" s="397"/>
      <c r="O470" s="397"/>
      <c r="P470" s="257"/>
      <c r="Q470" s="257"/>
      <c r="R470" s="273"/>
      <c r="S470" s="273"/>
      <c r="T470" s="273"/>
      <c r="U470" s="648"/>
      <c r="V470" s="595"/>
      <c r="W470" s="591"/>
      <c r="X470" s="425"/>
      <c r="Y470" s="586">
        <f t="shared" si="45"/>
        <v>173.9</v>
      </c>
      <c r="Z470" s="257"/>
    </row>
    <row r="471" spans="1:26" ht="15.75">
      <c r="A471" s="855"/>
      <c r="B471" s="819"/>
      <c r="C471" s="650" t="s">
        <v>161</v>
      </c>
      <c r="D471" s="651">
        <v>26.1</v>
      </c>
      <c r="E471" s="651">
        <v>26.1</v>
      </c>
      <c r="F471" s="651">
        <v>200</v>
      </c>
      <c r="G471" s="257"/>
      <c r="H471" s="257"/>
      <c r="I471" s="257"/>
      <c r="J471" s="397"/>
      <c r="K471" s="397"/>
      <c r="L471" s="397"/>
      <c r="M471" s="397">
        <v>26.1</v>
      </c>
      <c r="N471" s="397"/>
      <c r="O471" s="397"/>
      <c r="P471" s="257"/>
      <c r="Q471" s="257"/>
      <c r="R471" s="273"/>
      <c r="S471" s="273"/>
      <c r="T471" s="273"/>
      <c r="U471" s="648"/>
      <c r="V471" s="595"/>
      <c r="W471" s="591"/>
      <c r="X471" s="425"/>
      <c r="Y471" s="586">
        <v>26.1</v>
      </c>
      <c r="Z471" s="257"/>
    </row>
    <row r="472" spans="1:26" ht="15.75">
      <c r="A472" s="856"/>
      <c r="B472" s="820"/>
      <c r="C472" s="650" t="s">
        <v>526</v>
      </c>
      <c r="D472" s="651">
        <v>400</v>
      </c>
      <c r="E472" s="651">
        <v>400</v>
      </c>
      <c r="F472" s="651">
        <f>SUM(F471)</f>
        <v>200</v>
      </c>
      <c r="G472" s="257"/>
      <c r="H472" s="257"/>
      <c r="I472" s="257"/>
      <c r="J472" s="397"/>
      <c r="K472" s="397"/>
      <c r="L472" s="397"/>
      <c r="M472" s="397">
        <f>SUM(M470:M471)</f>
        <v>200</v>
      </c>
      <c r="N472" s="397"/>
      <c r="O472" s="397"/>
      <c r="P472" s="257"/>
      <c r="Q472" s="257"/>
      <c r="R472" s="273"/>
      <c r="S472" s="273"/>
      <c r="T472" s="273"/>
      <c r="U472" s="648"/>
      <c r="V472" s="595"/>
      <c r="W472" s="591"/>
      <c r="X472" s="425"/>
      <c r="Y472" s="586">
        <f t="shared" si="45"/>
        <v>400</v>
      </c>
      <c r="Z472" s="257"/>
    </row>
    <row r="473" spans="1:26" ht="15.75">
      <c r="A473" s="854"/>
      <c r="B473" s="818" t="s">
        <v>216</v>
      </c>
      <c r="C473" s="650" t="s">
        <v>160</v>
      </c>
      <c r="D473" s="651">
        <v>113</v>
      </c>
      <c r="E473" s="651">
        <v>113</v>
      </c>
      <c r="F473" s="651"/>
      <c r="G473" s="257"/>
      <c r="H473" s="257"/>
      <c r="I473" s="257"/>
      <c r="J473" s="397"/>
      <c r="K473" s="397"/>
      <c r="L473" s="397"/>
      <c r="M473" s="397">
        <v>113</v>
      </c>
      <c r="N473" s="397"/>
      <c r="O473" s="397"/>
      <c r="P473" s="257"/>
      <c r="Q473" s="257"/>
      <c r="R473" s="273"/>
      <c r="S473" s="273"/>
      <c r="T473" s="273"/>
      <c r="U473" s="648"/>
      <c r="V473" s="595"/>
      <c r="W473" s="591"/>
      <c r="X473" s="425"/>
      <c r="Y473" s="586">
        <f t="shared" si="45"/>
        <v>113</v>
      </c>
      <c r="Z473" s="257"/>
    </row>
    <row r="474" spans="1:26" ht="15.75">
      <c r="A474" s="855"/>
      <c r="B474" s="819"/>
      <c r="C474" s="650" t="s">
        <v>161</v>
      </c>
      <c r="D474" s="651">
        <v>17</v>
      </c>
      <c r="E474" s="651">
        <v>17</v>
      </c>
      <c r="F474" s="651">
        <v>130</v>
      </c>
      <c r="G474" s="257"/>
      <c r="H474" s="257"/>
      <c r="I474" s="257"/>
      <c r="J474" s="397"/>
      <c r="K474" s="397"/>
      <c r="L474" s="397"/>
      <c r="M474" s="397">
        <v>17</v>
      </c>
      <c r="N474" s="397"/>
      <c r="O474" s="397"/>
      <c r="P474" s="257"/>
      <c r="Q474" s="257"/>
      <c r="R474" s="273"/>
      <c r="S474" s="273"/>
      <c r="T474" s="273"/>
      <c r="U474" s="648"/>
      <c r="V474" s="595"/>
      <c r="W474" s="591"/>
      <c r="X474" s="425"/>
      <c r="Y474" s="586">
        <v>17</v>
      </c>
      <c r="Z474" s="257"/>
    </row>
    <row r="475" spans="1:26" ht="15.75">
      <c r="A475" s="856"/>
      <c r="B475" s="820"/>
      <c r="C475" s="650" t="s">
        <v>526</v>
      </c>
      <c r="D475" s="651">
        <v>130</v>
      </c>
      <c r="E475" s="651">
        <v>130</v>
      </c>
      <c r="F475" s="651"/>
      <c r="G475" s="257"/>
      <c r="H475" s="257"/>
      <c r="I475" s="257"/>
      <c r="J475" s="397"/>
      <c r="K475" s="397"/>
      <c r="L475" s="397"/>
      <c r="M475" s="397">
        <f>SUM(M473:M474)</f>
        <v>130</v>
      </c>
      <c r="N475" s="397"/>
      <c r="O475" s="397"/>
      <c r="P475" s="257"/>
      <c r="Q475" s="257"/>
      <c r="R475" s="273"/>
      <c r="S475" s="273"/>
      <c r="T475" s="273"/>
      <c r="U475" s="648"/>
      <c r="V475" s="595"/>
      <c r="W475" s="591"/>
      <c r="X475" s="425"/>
      <c r="Y475" s="586">
        <f t="shared" si="45"/>
        <v>130</v>
      </c>
      <c r="Z475" s="257"/>
    </row>
    <row r="476" spans="1:26" ht="15.75">
      <c r="A476" s="854"/>
      <c r="B476" s="864" t="s">
        <v>230</v>
      </c>
      <c r="C476" s="650" t="s">
        <v>160</v>
      </c>
      <c r="D476" s="651">
        <v>2579.1</v>
      </c>
      <c r="E476" s="651">
        <v>2579.1</v>
      </c>
      <c r="F476" s="651"/>
      <c r="G476" s="257"/>
      <c r="H476" s="257"/>
      <c r="I476" s="257"/>
      <c r="J476" s="397"/>
      <c r="K476" s="397"/>
      <c r="L476" s="397"/>
      <c r="M476" s="397"/>
      <c r="N476" s="397"/>
      <c r="O476" s="397">
        <v>2579.1</v>
      </c>
      <c r="P476" s="257"/>
      <c r="Q476" s="257"/>
      <c r="R476" s="273"/>
      <c r="S476" s="273"/>
      <c r="T476" s="273"/>
      <c r="U476" s="648"/>
      <c r="V476" s="595"/>
      <c r="W476" s="591"/>
      <c r="X476" s="425"/>
      <c r="Y476" s="586">
        <f t="shared" si="45"/>
        <v>2579.1</v>
      </c>
      <c r="Z476" s="257"/>
    </row>
    <row r="477" spans="1:26" ht="15.75">
      <c r="A477" s="855"/>
      <c r="B477" s="865"/>
      <c r="C477" s="650" t="s">
        <v>161</v>
      </c>
      <c r="D477" s="651">
        <v>387</v>
      </c>
      <c r="E477" s="651">
        <v>387</v>
      </c>
      <c r="F477" s="651"/>
      <c r="G477" s="257"/>
      <c r="H477" s="257"/>
      <c r="I477" s="257"/>
      <c r="J477" s="397"/>
      <c r="K477" s="397"/>
      <c r="L477" s="397"/>
      <c r="M477" s="397"/>
      <c r="N477" s="397"/>
      <c r="O477" s="397">
        <v>387</v>
      </c>
      <c r="P477" s="257"/>
      <c r="Q477" s="257"/>
      <c r="R477" s="273"/>
      <c r="S477" s="273"/>
      <c r="T477" s="273"/>
      <c r="U477" s="648"/>
      <c r="V477" s="595"/>
      <c r="W477" s="591"/>
      <c r="X477" s="425"/>
      <c r="Y477" s="586">
        <f t="shared" si="45"/>
        <v>387</v>
      </c>
      <c r="Z477" s="257"/>
    </row>
    <row r="478" spans="1:26" ht="15.75">
      <c r="A478" s="856"/>
      <c r="B478" s="866"/>
      <c r="C478" s="650" t="s">
        <v>526</v>
      </c>
      <c r="D478" s="651">
        <v>2966.1</v>
      </c>
      <c r="E478" s="651">
        <v>2966.1</v>
      </c>
      <c r="F478" s="651"/>
      <c r="G478" s="257"/>
      <c r="H478" s="257"/>
      <c r="I478" s="257"/>
      <c r="J478" s="397"/>
      <c r="K478" s="397"/>
      <c r="L478" s="627"/>
      <c r="M478" s="627"/>
      <c r="N478" s="627"/>
      <c r="O478" s="627">
        <f>SUM(O476:O477)</f>
        <v>2966.1</v>
      </c>
      <c r="P478" s="268"/>
      <c r="Q478" s="268"/>
      <c r="R478" s="273"/>
      <c r="S478" s="273"/>
      <c r="T478" s="273"/>
      <c r="U478" s="655"/>
      <c r="V478" s="595"/>
      <c r="W478" s="591"/>
      <c r="X478" s="425"/>
      <c r="Y478" s="586">
        <f t="shared" si="45"/>
        <v>2966.1</v>
      </c>
      <c r="Z478" s="257"/>
    </row>
    <row r="479" spans="1:26" ht="0.75" customHeight="1" thickBot="1">
      <c r="A479" s="320"/>
      <c r="B479" s="630"/>
      <c r="C479" s="386"/>
      <c r="D479" s="700"/>
      <c r="E479" s="700"/>
      <c r="F479" s="666"/>
      <c r="G479" s="667"/>
      <c r="H479" s="667"/>
      <c r="I479" s="667"/>
      <c r="J479" s="668"/>
      <c r="K479" s="668"/>
      <c r="L479" s="627"/>
      <c r="M479" s="668"/>
      <c r="N479" s="668"/>
      <c r="O479" s="668"/>
      <c r="P479" s="667"/>
      <c r="Q479" s="667"/>
      <c r="R479" s="667"/>
      <c r="S479" s="667"/>
      <c r="T479" s="667"/>
      <c r="U479" s="655"/>
      <c r="V479" s="636"/>
      <c r="W479" s="658"/>
      <c r="X479" s="621"/>
      <c r="Y479" s="669"/>
      <c r="Z479" s="268"/>
    </row>
    <row r="480" spans="1:26" ht="16.5" thickBot="1">
      <c r="A480" s="256"/>
      <c r="B480" s="761" t="s">
        <v>355</v>
      </c>
      <c r="C480" s="387" t="s">
        <v>161</v>
      </c>
      <c r="D480" s="701">
        <v>1605</v>
      </c>
      <c r="E480" s="701">
        <v>1605</v>
      </c>
      <c r="F480" s="670" t="e">
        <f>SUM(#REF!)</f>
        <v>#REF!</v>
      </c>
      <c r="G480" s="670" t="e">
        <f>SUM(#REF!)</f>
        <v>#REF!</v>
      </c>
      <c r="H480" s="670" t="e">
        <f>SUM(#REF!)</f>
        <v>#REF!</v>
      </c>
      <c r="I480" s="670" t="e">
        <f>SUM(#REF!)</f>
        <v>#REF!</v>
      </c>
      <c r="J480" s="670" t="e">
        <f>SUM(#REF!)</f>
        <v>#REF!</v>
      </c>
      <c r="K480" s="670" t="e">
        <f>SUM(#REF!)</f>
        <v>#REF!</v>
      </c>
      <c r="L480" s="670" t="e">
        <f>SUM(#REF!)</f>
        <v>#REF!</v>
      </c>
      <c r="M480" s="670" t="e">
        <f>SUM(#REF!)</f>
        <v>#REF!</v>
      </c>
      <c r="N480" s="670" t="e">
        <f>SUM(#REF!)</f>
        <v>#REF!</v>
      </c>
      <c r="O480" s="670" t="e">
        <f>SUM(#REF!)</f>
        <v>#REF!</v>
      </c>
      <c r="P480" s="670" t="e">
        <f>SUM(#REF!)</f>
        <v>#REF!</v>
      </c>
      <c r="Q480" s="670" t="e">
        <f>SUM(#REF!)</f>
        <v>#REF!</v>
      </c>
      <c r="R480" s="670" t="e">
        <f>SUM(#REF!)</f>
        <v>#REF!</v>
      </c>
      <c r="S480" s="670" t="e">
        <f>SUM(#REF!)</f>
        <v>#REF!</v>
      </c>
      <c r="T480" s="670" t="e">
        <f>SUM(#REF!)</f>
        <v>#REF!</v>
      </c>
      <c r="U480" s="671"/>
      <c r="V480" s="672"/>
      <c r="W480" s="660"/>
      <c r="X480" s="623"/>
      <c r="Y480" s="632">
        <v>1605</v>
      </c>
      <c r="Z480" s="392"/>
    </row>
    <row r="481" spans="1:26" ht="16.5" thickBot="1">
      <c r="A481" s="763"/>
      <c r="B481" s="743" t="s">
        <v>326</v>
      </c>
      <c r="C481" s="387" t="s">
        <v>161</v>
      </c>
      <c r="D481" s="632">
        <v>1861</v>
      </c>
      <c r="E481" s="632">
        <v>1861</v>
      </c>
      <c r="F481" s="619" t="e">
        <f>#REF!</f>
        <v>#REF!</v>
      </c>
      <c r="G481" s="619" t="e">
        <f>#REF!</f>
        <v>#REF!</v>
      </c>
      <c r="H481" s="619" t="e">
        <f>#REF!</f>
        <v>#REF!</v>
      </c>
      <c r="I481" s="619" t="e">
        <f>#REF!</f>
        <v>#REF!</v>
      </c>
      <c r="J481" s="619" t="e">
        <f>#REF!+#REF!</f>
        <v>#REF!</v>
      </c>
      <c r="K481" s="619" t="e">
        <f>#REF!+#REF!</f>
        <v>#REF!</v>
      </c>
      <c r="L481" s="619" t="e">
        <f>#REF!+#REF!</f>
        <v>#REF!</v>
      </c>
      <c r="M481" s="619" t="e">
        <f>#REF!</f>
        <v>#REF!</v>
      </c>
      <c r="N481" s="619" t="e">
        <f>#REF!</f>
        <v>#REF!</v>
      </c>
      <c r="O481" s="619" t="e">
        <f>#REF!</f>
        <v>#REF!</v>
      </c>
      <c r="P481" s="619" t="e">
        <f>#REF!</f>
        <v>#REF!</v>
      </c>
      <c r="Q481" s="619" t="e">
        <f>#REF!</f>
        <v>#REF!</v>
      </c>
      <c r="R481" s="619" t="e">
        <f>#REF!</f>
        <v>#REF!</v>
      </c>
      <c r="S481" s="619" t="e">
        <f>#REF!</f>
        <v>#REF!</v>
      </c>
      <c r="T481" s="619" t="e">
        <f>#REF!</f>
        <v>#REF!</v>
      </c>
      <c r="U481" s="659"/>
      <c r="V481" s="619"/>
      <c r="W481" s="660"/>
      <c r="X481" s="623"/>
      <c r="Y481" s="746">
        <v>1861</v>
      </c>
      <c r="Z481" s="760"/>
    </row>
    <row r="482" spans="1:26" ht="16.5" thickBot="1">
      <c r="A482" s="757"/>
      <c r="B482" s="785" t="s">
        <v>361</v>
      </c>
      <c r="C482" s="375" t="s">
        <v>161</v>
      </c>
      <c r="D482" s="781">
        <v>158.3</v>
      </c>
      <c r="E482" s="781">
        <v>158.3</v>
      </c>
      <c r="F482" s="782" t="e">
        <f>SUM(#REF!)</f>
        <v>#REF!</v>
      </c>
      <c r="G482" s="782" t="e">
        <f>SUM(#REF!)</f>
        <v>#REF!</v>
      </c>
      <c r="H482" s="782" t="e">
        <f>SUM(#REF!)</f>
        <v>#REF!</v>
      </c>
      <c r="I482" s="782" t="e">
        <f>SUM(#REF!)</f>
        <v>#REF!</v>
      </c>
      <c r="J482" s="782" t="e">
        <f>SUM(#REF!)</f>
        <v>#REF!</v>
      </c>
      <c r="K482" s="782" t="e">
        <f>SUM(#REF!)</f>
        <v>#REF!</v>
      </c>
      <c r="L482" s="782" t="e">
        <f>SUM(#REF!)</f>
        <v>#REF!</v>
      </c>
      <c r="M482" s="782" t="e">
        <f>SUM(#REF!)</f>
        <v>#REF!</v>
      </c>
      <c r="N482" s="782" t="e">
        <f>SUM(#REF!)</f>
        <v>#REF!</v>
      </c>
      <c r="O482" s="782" t="e">
        <f>SUM(#REF!)</f>
        <v>#REF!</v>
      </c>
      <c r="P482" s="782" t="e">
        <f>SUM(#REF!)</f>
        <v>#REF!</v>
      </c>
      <c r="Q482" s="782" t="e">
        <f>SUM(#REF!)</f>
        <v>#REF!</v>
      </c>
      <c r="R482" s="782" t="e">
        <f>SUM(#REF!)</f>
        <v>#REF!</v>
      </c>
      <c r="S482" s="782" t="e">
        <f>SUM(#REF!)</f>
        <v>#REF!</v>
      </c>
      <c r="T482" s="782" t="e">
        <f>SUM(#REF!)</f>
        <v>#REF!</v>
      </c>
      <c r="U482" s="783"/>
      <c r="V482" s="782"/>
      <c r="W482" s="675"/>
      <c r="X482" s="673"/>
      <c r="Y482" s="784">
        <v>158.3</v>
      </c>
      <c r="Z482" s="392"/>
    </row>
    <row r="483" spans="1:26" ht="16.5" thickBot="1">
      <c r="A483" s="776"/>
      <c r="B483" s="777" t="s">
        <v>364</v>
      </c>
      <c r="C483" s="387" t="s">
        <v>161</v>
      </c>
      <c r="D483" s="632">
        <v>200</v>
      </c>
      <c r="E483" s="632">
        <v>200</v>
      </c>
      <c r="F483" s="632" t="e">
        <f>#REF!+#REF!+#REF!</f>
        <v>#REF!</v>
      </c>
      <c r="G483" s="632" t="e">
        <f>#REF!+#REF!+#REF!</f>
        <v>#REF!</v>
      </c>
      <c r="H483" s="632" t="e">
        <f>#REF!+#REF!+#REF!</f>
        <v>#REF!</v>
      </c>
      <c r="I483" s="632" t="e">
        <f>#REF!+#REF!+#REF!</f>
        <v>#REF!</v>
      </c>
      <c r="J483" s="632" t="e">
        <f>#REF!+#REF!+#REF!</f>
        <v>#REF!</v>
      </c>
      <c r="K483" s="632" t="e">
        <f>#REF!+#REF!+#REF!</f>
        <v>#REF!</v>
      </c>
      <c r="L483" s="632" t="e">
        <f>#REF!+#REF!+#REF!</f>
        <v>#REF!</v>
      </c>
      <c r="M483" s="632" t="e">
        <f>#REF!+#REF!+#REF!</f>
        <v>#REF!</v>
      </c>
      <c r="N483" s="632" t="e">
        <f>#REF!+#REF!+#REF!</f>
        <v>#REF!</v>
      </c>
      <c r="O483" s="632" t="e">
        <f>#REF!+#REF!+#REF!</f>
        <v>#REF!</v>
      </c>
      <c r="P483" s="632" t="e">
        <f>#REF!+#REF!+#REF!</f>
        <v>#REF!</v>
      </c>
      <c r="Q483" s="632" t="e">
        <f>#REF!+#REF!+#REF!</f>
        <v>#REF!</v>
      </c>
      <c r="R483" s="632" t="e">
        <f>#REF!+#REF!+#REF!</f>
        <v>#REF!</v>
      </c>
      <c r="S483" s="632" t="e">
        <f>#REF!+#REF!+#REF!</f>
        <v>#REF!</v>
      </c>
      <c r="T483" s="632" t="e">
        <f>#REF!+#REF!+#REF!</f>
        <v>#REF!</v>
      </c>
      <c r="U483" s="671"/>
      <c r="V483" s="632"/>
      <c r="W483" s="660"/>
      <c r="X483" s="702"/>
      <c r="Y483" s="746">
        <v>200</v>
      </c>
      <c r="Z483" s="392"/>
    </row>
    <row r="484" spans="1:26" ht="16.5" thickBot="1">
      <c r="A484" s="776"/>
      <c r="B484" s="786" t="s">
        <v>327</v>
      </c>
      <c r="C484" s="703" t="s">
        <v>161</v>
      </c>
      <c r="D484" s="632">
        <v>140</v>
      </c>
      <c r="E484" s="632">
        <v>140</v>
      </c>
      <c r="F484" s="632">
        <v>140</v>
      </c>
      <c r="G484" s="632">
        <v>140</v>
      </c>
      <c r="H484" s="632">
        <v>140</v>
      </c>
      <c r="I484" s="632">
        <v>140</v>
      </c>
      <c r="J484" s="632">
        <v>140</v>
      </c>
      <c r="K484" s="632">
        <v>140</v>
      </c>
      <c r="L484" s="632">
        <v>140</v>
      </c>
      <c r="M484" s="632">
        <v>140</v>
      </c>
      <c r="N484" s="632">
        <v>140</v>
      </c>
      <c r="O484" s="632">
        <v>140</v>
      </c>
      <c r="P484" s="632">
        <v>140</v>
      </c>
      <c r="Q484" s="632">
        <v>140</v>
      </c>
      <c r="R484" s="632">
        <v>140</v>
      </c>
      <c r="S484" s="632">
        <v>140</v>
      </c>
      <c r="T484" s="632">
        <v>140</v>
      </c>
      <c r="U484" s="632">
        <v>140</v>
      </c>
      <c r="V484" s="632">
        <v>140</v>
      </c>
      <c r="W484" s="632">
        <v>140</v>
      </c>
      <c r="X484" s="632">
        <v>140</v>
      </c>
      <c r="Y484" s="746">
        <v>140</v>
      </c>
      <c r="Z484" s="392"/>
    </row>
    <row r="485" spans="1:26" ht="31.5" customHeight="1" thickBot="1">
      <c r="A485" s="763"/>
      <c r="B485" s="764" t="s">
        <v>221</v>
      </c>
      <c r="C485" s="762" t="s">
        <v>161</v>
      </c>
      <c r="D485" s="758">
        <v>1254.3</v>
      </c>
      <c r="E485" s="758">
        <v>1254.3</v>
      </c>
      <c r="F485" s="778"/>
      <c r="G485" s="778"/>
      <c r="H485" s="778"/>
      <c r="I485" s="778"/>
      <c r="J485" s="778"/>
      <c r="K485" s="778"/>
      <c r="L485" s="758">
        <v>1254.3</v>
      </c>
      <c r="M485" s="778"/>
      <c r="N485" s="778"/>
      <c r="O485" s="778"/>
      <c r="P485" s="778"/>
      <c r="Q485" s="778"/>
      <c r="R485" s="778"/>
      <c r="S485" s="778"/>
      <c r="T485" s="778"/>
      <c r="U485" s="779"/>
      <c r="V485" s="778"/>
      <c r="W485" s="759"/>
      <c r="X485" s="780"/>
      <c r="Y485" s="758">
        <f t="shared" si="45"/>
        <v>1254.3</v>
      </c>
      <c r="Z485" s="624"/>
    </row>
    <row r="486" spans="1:26" ht="30.75" customHeight="1">
      <c r="A486" s="830"/>
      <c r="B486" s="752" t="s">
        <v>222</v>
      </c>
      <c r="C486" s="377" t="s">
        <v>161</v>
      </c>
      <c r="D486" s="427">
        <v>1254.3</v>
      </c>
      <c r="E486" s="629">
        <v>1254.3</v>
      </c>
      <c r="F486" s="427"/>
      <c r="G486" s="427"/>
      <c r="H486" s="427"/>
      <c r="I486" s="427"/>
      <c r="J486" s="427"/>
      <c r="K486" s="427"/>
      <c r="L486" s="427">
        <f>SUM(L487:L490)</f>
        <v>1254.3</v>
      </c>
      <c r="M486" s="427"/>
      <c r="N486" s="427"/>
      <c r="O486" s="427"/>
      <c r="P486" s="427"/>
      <c r="Q486" s="427"/>
      <c r="R486" s="427"/>
      <c r="S486" s="427"/>
      <c r="T486" s="427"/>
      <c r="U486" s="656"/>
      <c r="V486" s="617"/>
      <c r="W486" s="661"/>
      <c r="X486" s="626"/>
      <c r="Y486" s="427">
        <f t="shared" si="45"/>
        <v>1254.3</v>
      </c>
      <c r="Z486" s="264"/>
    </row>
    <row r="487" spans="1:26" ht="15.75">
      <c r="A487" s="853"/>
      <c r="B487" s="753" t="s">
        <v>223</v>
      </c>
      <c r="C487" s="377" t="s">
        <v>161</v>
      </c>
      <c r="D487" s="400">
        <v>137.4</v>
      </c>
      <c r="E487" s="397">
        <v>137.4</v>
      </c>
      <c r="F487" s="400"/>
      <c r="G487" s="400"/>
      <c r="H487" s="400"/>
      <c r="I487" s="400"/>
      <c r="J487" s="400"/>
      <c r="K487" s="400"/>
      <c r="L487" s="400">
        <v>137.4</v>
      </c>
      <c r="M487" s="400"/>
      <c r="N487" s="400"/>
      <c r="O487" s="400"/>
      <c r="P487" s="400"/>
      <c r="Q487" s="400"/>
      <c r="R487" s="400"/>
      <c r="S487" s="400"/>
      <c r="T487" s="400"/>
      <c r="U487" s="450"/>
      <c r="V487" s="405"/>
      <c r="W487" s="591"/>
      <c r="X487" s="425"/>
      <c r="Y487" s="400">
        <f t="shared" si="45"/>
        <v>137.4</v>
      </c>
      <c r="Z487" s="257"/>
    </row>
    <row r="488" spans="1:26" ht="21" customHeight="1">
      <c r="A488" s="853"/>
      <c r="B488" s="753" t="s">
        <v>224</v>
      </c>
      <c r="C488" s="377" t="s">
        <v>161</v>
      </c>
      <c r="D488" s="400">
        <v>118.7</v>
      </c>
      <c r="E488" s="397">
        <v>118.7</v>
      </c>
      <c r="F488" s="400"/>
      <c r="G488" s="400"/>
      <c r="H488" s="400"/>
      <c r="I488" s="400"/>
      <c r="J488" s="400"/>
      <c r="K488" s="400"/>
      <c r="L488" s="400">
        <v>118.7</v>
      </c>
      <c r="M488" s="400"/>
      <c r="N488" s="400"/>
      <c r="O488" s="400"/>
      <c r="P488" s="400"/>
      <c r="Q488" s="400"/>
      <c r="R488" s="400"/>
      <c r="S488" s="400"/>
      <c r="T488" s="400"/>
      <c r="U488" s="450"/>
      <c r="V488" s="405"/>
      <c r="W488" s="591"/>
      <c r="X488" s="425"/>
      <c r="Y488" s="400">
        <f t="shared" si="45"/>
        <v>118.7</v>
      </c>
      <c r="Z488" s="257"/>
    </row>
    <row r="489" spans="1:26" ht="18" customHeight="1">
      <c r="A489" s="853"/>
      <c r="B489" s="753" t="s">
        <v>435</v>
      </c>
      <c r="C489" s="377" t="s">
        <v>161</v>
      </c>
      <c r="D489" s="400">
        <v>952</v>
      </c>
      <c r="E489" s="397">
        <v>952</v>
      </c>
      <c r="F489" s="400"/>
      <c r="G489" s="400"/>
      <c r="H489" s="400"/>
      <c r="I489" s="400"/>
      <c r="J489" s="400"/>
      <c r="K489" s="400"/>
      <c r="L489" s="400">
        <v>952</v>
      </c>
      <c r="M489" s="400"/>
      <c r="N489" s="400"/>
      <c r="O489" s="400"/>
      <c r="P489" s="400"/>
      <c r="Q489" s="400"/>
      <c r="R489" s="400"/>
      <c r="S489" s="400"/>
      <c r="T489" s="400"/>
      <c r="U489" s="450"/>
      <c r="V489" s="405"/>
      <c r="W489" s="591"/>
      <c r="X489" s="425"/>
      <c r="Y489" s="400">
        <f t="shared" si="45"/>
        <v>952</v>
      </c>
      <c r="Z489" s="257"/>
    </row>
    <row r="490" spans="1:26" ht="16.5" thickBot="1">
      <c r="A490" s="853"/>
      <c r="B490" s="754" t="s">
        <v>225</v>
      </c>
      <c r="C490" s="375" t="s">
        <v>161</v>
      </c>
      <c r="D490" s="408">
        <v>46.2</v>
      </c>
      <c r="E490" s="627">
        <v>46.2</v>
      </c>
      <c r="F490" s="408"/>
      <c r="G490" s="408"/>
      <c r="H490" s="408"/>
      <c r="I490" s="408"/>
      <c r="J490" s="408"/>
      <c r="K490" s="408"/>
      <c r="L490" s="408">
        <v>46.2</v>
      </c>
      <c r="M490" s="408"/>
      <c r="N490" s="408"/>
      <c r="O490" s="408"/>
      <c r="P490" s="408"/>
      <c r="Q490" s="408"/>
      <c r="R490" s="408"/>
      <c r="S490" s="408"/>
      <c r="T490" s="408"/>
      <c r="U490" s="657"/>
      <c r="V490" s="409"/>
      <c r="W490" s="658"/>
      <c r="X490" s="621"/>
      <c r="Y490" s="408">
        <f t="shared" si="45"/>
        <v>46.2</v>
      </c>
      <c r="Z490" s="268"/>
    </row>
    <row r="491" spans="1:26" ht="31.5" customHeight="1" thickBot="1">
      <c r="A491" s="763"/>
      <c r="B491" s="764" t="s">
        <v>226</v>
      </c>
      <c r="C491" s="387"/>
      <c r="D491" s="632">
        <v>180</v>
      </c>
      <c r="E491" s="746">
        <v>180</v>
      </c>
      <c r="F491" s="741"/>
      <c r="G491" s="662"/>
      <c r="H491" s="662"/>
      <c r="I491" s="662"/>
      <c r="J491" s="662"/>
      <c r="K491" s="662"/>
      <c r="L491" s="671">
        <v>150</v>
      </c>
      <c r="M491" s="662"/>
      <c r="N491" s="662"/>
      <c r="O491" s="662"/>
      <c r="P491" s="662"/>
      <c r="Q491" s="662"/>
      <c r="R491" s="662"/>
      <c r="S491" s="662"/>
      <c r="T491" s="662"/>
      <c r="U491" s="662"/>
      <c r="V491" s="739"/>
      <c r="W491" s="740"/>
      <c r="X491" s="741"/>
      <c r="Y491" s="746">
        <f>Y493+Y494</f>
        <v>180</v>
      </c>
      <c r="Z491" s="392"/>
    </row>
    <row r="492" spans="1:26" ht="15.75" hidden="1">
      <c r="A492" s="314"/>
      <c r="B492" s="752"/>
      <c r="C492" s="742"/>
      <c r="D492" s="427"/>
      <c r="E492" s="629"/>
      <c r="F492" s="427"/>
      <c r="G492" s="427"/>
      <c r="H492" s="427"/>
      <c r="I492" s="427"/>
      <c r="J492" s="427"/>
      <c r="K492" s="427"/>
      <c r="L492" s="427"/>
      <c r="M492" s="427"/>
      <c r="N492" s="427"/>
      <c r="O492" s="427"/>
      <c r="P492" s="427"/>
      <c r="Q492" s="427"/>
      <c r="R492" s="427"/>
      <c r="S492" s="427"/>
      <c r="T492" s="427"/>
      <c r="U492" s="656"/>
      <c r="V492" s="617"/>
      <c r="W492" s="661"/>
      <c r="X492" s="626"/>
      <c r="Y492" s="427">
        <f t="shared" si="45"/>
        <v>0</v>
      </c>
      <c r="Z492" s="264"/>
    </row>
    <row r="493" spans="1:26" ht="30" customHeight="1">
      <c r="A493" s="313"/>
      <c r="B493" s="754" t="s">
        <v>436</v>
      </c>
      <c r="C493" s="376" t="s">
        <v>161</v>
      </c>
      <c r="D493" s="408">
        <v>150</v>
      </c>
      <c r="E493" s="627">
        <v>150</v>
      </c>
      <c r="F493" s="408"/>
      <c r="G493" s="408"/>
      <c r="H493" s="408"/>
      <c r="I493" s="408"/>
      <c r="J493" s="408"/>
      <c r="K493" s="408"/>
      <c r="L493" s="408">
        <v>150</v>
      </c>
      <c r="M493" s="408"/>
      <c r="N493" s="408"/>
      <c r="O493" s="408"/>
      <c r="P493" s="408"/>
      <c r="Q493" s="408"/>
      <c r="R493" s="408"/>
      <c r="S493" s="408"/>
      <c r="T493" s="408"/>
      <c r="U493" s="657"/>
      <c r="V493" s="409"/>
      <c r="W493" s="658"/>
      <c r="X493" s="621"/>
      <c r="Y493" s="408">
        <f t="shared" si="45"/>
        <v>150</v>
      </c>
      <c r="Z493" s="268"/>
    </row>
    <row r="494" spans="1:26" ht="32.25" customHeight="1" thickBot="1">
      <c r="A494" s="680"/>
      <c r="B494" s="754" t="s">
        <v>7</v>
      </c>
      <c r="C494" s="376" t="s">
        <v>161</v>
      </c>
      <c r="D494" s="408">
        <v>30</v>
      </c>
      <c r="E494" s="627">
        <v>30</v>
      </c>
      <c r="F494" s="408"/>
      <c r="G494" s="408"/>
      <c r="H494" s="408"/>
      <c r="I494" s="408"/>
      <c r="J494" s="408"/>
      <c r="K494" s="408"/>
      <c r="L494" s="408"/>
      <c r="M494" s="408"/>
      <c r="N494" s="408"/>
      <c r="O494" s="408"/>
      <c r="P494" s="408"/>
      <c r="Q494" s="408"/>
      <c r="R494" s="408"/>
      <c r="S494" s="408"/>
      <c r="T494" s="408"/>
      <c r="U494" s="657"/>
      <c r="V494" s="408"/>
      <c r="W494" s="658"/>
      <c r="X494" s="627"/>
      <c r="Y494" s="408">
        <v>30</v>
      </c>
      <c r="Z494" s="618"/>
    </row>
    <row r="495" spans="1:26" ht="16.5" thickBot="1">
      <c r="A495" s="792"/>
      <c r="B495" s="764" t="s">
        <v>227</v>
      </c>
      <c r="C495" s="387"/>
      <c r="D495" s="632">
        <v>700</v>
      </c>
      <c r="E495" s="632">
        <v>700</v>
      </c>
      <c r="F495" s="628"/>
      <c r="G495" s="628"/>
      <c r="H495" s="628"/>
      <c r="I495" s="628"/>
      <c r="J495" s="628"/>
      <c r="K495" s="628"/>
      <c r="L495" s="632">
        <v>500</v>
      </c>
      <c r="M495" s="632"/>
      <c r="N495" s="628"/>
      <c r="O495" s="628"/>
      <c r="P495" s="628"/>
      <c r="Q495" s="628"/>
      <c r="R495" s="628"/>
      <c r="S495" s="628"/>
      <c r="T495" s="628"/>
      <c r="U495" s="632">
        <f>U496+U497</f>
        <v>-50</v>
      </c>
      <c r="V495" s="628"/>
      <c r="W495" s="660"/>
      <c r="X495" s="702"/>
      <c r="Y495" s="746">
        <f>Y496+Y497</f>
        <v>700</v>
      </c>
      <c r="Z495" s="392"/>
    </row>
    <row r="496" spans="1:26" ht="15.75">
      <c r="A496" s="790"/>
      <c r="B496" s="816" t="s">
        <v>6</v>
      </c>
      <c r="C496" s="377" t="s">
        <v>161</v>
      </c>
      <c r="D496" s="427">
        <v>100</v>
      </c>
      <c r="E496" s="629">
        <v>100</v>
      </c>
      <c r="F496" s="427"/>
      <c r="G496" s="427"/>
      <c r="H496" s="427"/>
      <c r="I496" s="427"/>
      <c r="J496" s="427"/>
      <c r="K496" s="427"/>
      <c r="L496" s="427">
        <v>500</v>
      </c>
      <c r="M496" s="427"/>
      <c r="N496" s="427"/>
      <c r="O496" s="427"/>
      <c r="P496" s="427"/>
      <c r="Q496" s="427"/>
      <c r="R496" s="427"/>
      <c r="S496" s="427"/>
      <c r="T496" s="427"/>
      <c r="U496" s="656">
        <v>-650</v>
      </c>
      <c r="V496" s="427"/>
      <c r="W496" s="661"/>
      <c r="X496" s="629"/>
      <c r="Y496" s="427">
        <v>100</v>
      </c>
      <c r="Z496" s="264"/>
    </row>
    <row r="497" spans="1:26" ht="16.5" thickBot="1">
      <c r="A497" s="791"/>
      <c r="B497" s="817"/>
      <c r="C497" s="376" t="s">
        <v>160</v>
      </c>
      <c r="D497" s="408">
        <v>600</v>
      </c>
      <c r="E497" s="627">
        <v>600</v>
      </c>
      <c r="F497" s="408"/>
      <c r="G497" s="408"/>
      <c r="H497" s="408"/>
      <c r="I497" s="408"/>
      <c r="J497" s="408"/>
      <c r="K497" s="408"/>
      <c r="L497" s="408"/>
      <c r="M497" s="408"/>
      <c r="N497" s="408"/>
      <c r="O497" s="408"/>
      <c r="P497" s="408"/>
      <c r="Q497" s="408"/>
      <c r="R497" s="408"/>
      <c r="S497" s="408"/>
      <c r="T497" s="408"/>
      <c r="U497" s="657">
        <v>600</v>
      </c>
      <c r="V497" s="408"/>
      <c r="W497" s="658"/>
      <c r="X497" s="627"/>
      <c r="Y497" s="408">
        <f t="shared" si="45"/>
        <v>600</v>
      </c>
      <c r="Z497" s="268"/>
    </row>
    <row r="498" spans="1:26" ht="16.5" thickBot="1">
      <c r="A498" s="789"/>
      <c r="B498" s="755" t="s">
        <v>369</v>
      </c>
      <c r="C498" s="744"/>
      <c r="D498" s="632">
        <v>85</v>
      </c>
      <c r="E498" s="632">
        <v>85</v>
      </c>
      <c r="F498" s="628"/>
      <c r="G498" s="628"/>
      <c r="H498" s="628"/>
      <c r="I498" s="628"/>
      <c r="J498" s="628"/>
      <c r="K498" s="628"/>
      <c r="L498" s="628"/>
      <c r="M498" s="628"/>
      <c r="N498" s="628"/>
      <c r="O498" s="628"/>
      <c r="P498" s="628"/>
      <c r="Q498" s="628"/>
      <c r="R498" s="628"/>
      <c r="S498" s="628"/>
      <c r="T498" s="628"/>
      <c r="U498" s="628"/>
      <c r="V498" s="622"/>
      <c r="W498" s="677"/>
      <c r="X498" s="678"/>
      <c r="Y498" s="632">
        <v>85</v>
      </c>
      <c r="Z498" s="679"/>
    </row>
    <row r="499" spans="1:26" ht="60" customHeight="1" thickBot="1">
      <c r="A499" s="788"/>
      <c r="B499" s="803" t="s">
        <v>309</v>
      </c>
      <c r="C499" s="375" t="s">
        <v>161</v>
      </c>
      <c r="D499" s="416">
        <v>85</v>
      </c>
      <c r="E499" s="676">
        <v>85</v>
      </c>
      <c r="F499" s="416"/>
      <c r="G499" s="416"/>
      <c r="H499" s="416"/>
      <c r="I499" s="416"/>
      <c r="J499" s="416"/>
      <c r="K499" s="416"/>
      <c r="L499" s="416"/>
      <c r="M499" s="416"/>
      <c r="N499" s="416"/>
      <c r="O499" s="416"/>
      <c r="P499" s="416"/>
      <c r="Q499" s="416"/>
      <c r="R499" s="416"/>
      <c r="S499" s="416"/>
      <c r="T499" s="416"/>
      <c r="U499" s="674"/>
      <c r="V499" s="417"/>
      <c r="W499" s="675"/>
      <c r="X499" s="673"/>
      <c r="Y499" s="416">
        <v>85</v>
      </c>
      <c r="Z499" s="618"/>
    </row>
    <row r="500" spans="1:26" ht="16.5" thickBot="1">
      <c r="A500" s="787"/>
      <c r="B500" s="745" t="s">
        <v>8</v>
      </c>
      <c r="C500" s="387"/>
      <c r="D500" s="632">
        <v>1054.4</v>
      </c>
      <c r="E500" s="632">
        <v>1054.4</v>
      </c>
      <c r="F500" s="628"/>
      <c r="G500" s="628"/>
      <c r="H500" s="628"/>
      <c r="I500" s="628"/>
      <c r="J500" s="628"/>
      <c r="K500" s="628"/>
      <c r="L500" s="628"/>
      <c r="M500" s="628"/>
      <c r="N500" s="628"/>
      <c r="O500" s="628"/>
      <c r="P500" s="628"/>
      <c r="Q500" s="628"/>
      <c r="R500" s="628"/>
      <c r="S500" s="628"/>
      <c r="T500" s="628"/>
      <c r="U500" s="632">
        <v>1054.4</v>
      </c>
      <c r="V500" s="622"/>
      <c r="W500" s="660"/>
      <c r="X500" s="623"/>
      <c r="Y500" s="632">
        <f t="shared" si="45"/>
        <v>1054.4</v>
      </c>
      <c r="Z500" s="624"/>
    </row>
    <row r="501" spans="1:26" ht="75" customHeight="1">
      <c r="A501" s="314"/>
      <c r="B501" s="752" t="s">
        <v>437</v>
      </c>
      <c r="C501" s="377" t="s">
        <v>161</v>
      </c>
      <c r="D501" s="427">
        <v>1054.4</v>
      </c>
      <c r="E501" s="629">
        <v>1054.4</v>
      </c>
      <c r="F501" s="427"/>
      <c r="G501" s="427"/>
      <c r="H501" s="427"/>
      <c r="I501" s="427"/>
      <c r="J501" s="427"/>
      <c r="K501" s="427"/>
      <c r="L501" s="427"/>
      <c r="M501" s="427"/>
      <c r="N501" s="427"/>
      <c r="O501" s="427"/>
      <c r="P501" s="427"/>
      <c r="Q501" s="427"/>
      <c r="R501" s="427"/>
      <c r="S501" s="427"/>
      <c r="T501" s="427"/>
      <c r="U501" s="656">
        <v>1054.4</v>
      </c>
      <c r="V501" s="617"/>
      <c r="W501" s="661"/>
      <c r="X501" s="626"/>
      <c r="Y501" s="427">
        <f t="shared" si="45"/>
        <v>1054.4</v>
      </c>
      <c r="Z501" s="264"/>
    </row>
    <row r="502" spans="1:28" ht="15.75">
      <c r="A502" s="857"/>
      <c r="B502" s="756" t="s">
        <v>526</v>
      </c>
      <c r="C502" s="389"/>
      <c r="D502" s="611">
        <f>D14+D198+D480+D481+D482+D483+D484+D485+D491+D495+D498+D500</f>
        <v>67752.847</v>
      </c>
      <c r="E502" s="611">
        <f>E14+E198+E480+E481+E482+E483+E484+E485+E491+E495+E498+E500</f>
        <v>67752.847</v>
      </c>
      <c r="F502" s="611" t="e">
        <f aca="true" t="shared" si="46" ref="F502:X502">SUM(F503:F506)</f>
        <v>#REF!</v>
      </c>
      <c r="G502" s="611" t="e">
        <f t="shared" si="46"/>
        <v>#REF!</v>
      </c>
      <c r="H502" s="611" t="e">
        <f t="shared" si="46"/>
        <v>#REF!</v>
      </c>
      <c r="I502" s="611" t="e">
        <f t="shared" si="46"/>
        <v>#REF!</v>
      </c>
      <c r="J502" s="611" t="e">
        <f t="shared" si="46"/>
        <v>#REF!</v>
      </c>
      <c r="K502" s="611" t="e">
        <f t="shared" si="46"/>
        <v>#REF!</v>
      </c>
      <c r="L502" s="611" t="e">
        <f t="shared" si="46"/>
        <v>#REF!</v>
      </c>
      <c r="M502" s="611" t="e">
        <f t="shared" si="46"/>
        <v>#REF!</v>
      </c>
      <c r="N502" s="611" t="e">
        <f t="shared" si="46"/>
        <v>#REF!</v>
      </c>
      <c r="O502" s="611" t="e">
        <f t="shared" si="46"/>
        <v>#REF!</v>
      </c>
      <c r="P502" s="611" t="e">
        <f t="shared" si="46"/>
        <v>#REF!</v>
      </c>
      <c r="Q502" s="611" t="e">
        <f t="shared" si="46"/>
        <v>#REF!</v>
      </c>
      <c r="R502" s="611" t="e">
        <f t="shared" si="46"/>
        <v>#REF!</v>
      </c>
      <c r="S502" s="611" t="e">
        <f t="shared" si="46"/>
        <v>#REF!</v>
      </c>
      <c r="T502" s="611" t="e">
        <f t="shared" si="46"/>
        <v>#REF!</v>
      </c>
      <c r="U502" s="611" t="e">
        <f t="shared" si="46"/>
        <v>#REF!</v>
      </c>
      <c r="V502" s="611">
        <f t="shared" si="46"/>
        <v>13920.744999999999</v>
      </c>
      <c r="W502" s="611">
        <f t="shared" si="46"/>
        <v>14758.595</v>
      </c>
      <c r="X502" s="611">
        <f t="shared" si="46"/>
        <v>14758.595</v>
      </c>
      <c r="Y502" s="611">
        <f>Y14+Y198+Y480+Y481+Y482+Y483+Y484+Y485+Y491+Y495+Y498+Y500</f>
        <v>67752.847</v>
      </c>
      <c r="Z502" s="397"/>
      <c r="AA502" s="737"/>
      <c r="AB502" s="737"/>
    </row>
    <row r="503" spans="1:26" ht="15.75">
      <c r="A503" s="858"/>
      <c r="B503" s="756"/>
      <c r="C503" s="390" t="s">
        <v>160</v>
      </c>
      <c r="D503" s="427">
        <f>D15+D199+D497</f>
        <v>26711</v>
      </c>
      <c r="E503" s="427">
        <f aca="true" t="shared" si="47" ref="E503:Y503">E15+E199+E497</f>
        <v>26711</v>
      </c>
      <c r="F503" s="427">
        <f t="shared" si="47"/>
        <v>17511</v>
      </c>
      <c r="G503" s="427">
        <f t="shared" si="47"/>
        <v>0</v>
      </c>
      <c r="H503" s="427">
        <f t="shared" si="47"/>
        <v>0</v>
      </c>
      <c r="I503" s="427">
        <f t="shared" si="47"/>
        <v>0</v>
      </c>
      <c r="J503" s="427">
        <f t="shared" si="47"/>
        <v>0</v>
      </c>
      <c r="K503" s="427">
        <f t="shared" si="47"/>
        <v>0</v>
      </c>
      <c r="L503" s="427">
        <f t="shared" si="47"/>
        <v>4134</v>
      </c>
      <c r="M503" s="427">
        <f t="shared" si="47"/>
        <v>286.9</v>
      </c>
      <c r="N503" s="427">
        <f t="shared" si="47"/>
        <v>0</v>
      </c>
      <c r="O503" s="427">
        <f t="shared" si="47"/>
        <v>2579.1</v>
      </c>
      <c r="P503" s="427">
        <f t="shared" si="47"/>
        <v>0</v>
      </c>
      <c r="Q503" s="427">
        <f t="shared" si="47"/>
        <v>0</v>
      </c>
      <c r="R503" s="427">
        <f t="shared" si="47"/>
        <v>0</v>
      </c>
      <c r="S503" s="427">
        <f t="shared" si="47"/>
        <v>0</v>
      </c>
      <c r="T503" s="427">
        <f t="shared" si="47"/>
        <v>0</v>
      </c>
      <c r="U503" s="427">
        <f t="shared" si="47"/>
        <v>0</v>
      </c>
      <c r="V503" s="427">
        <f t="shared" si="47"/>
        <v>-687.85</v>
      </c>
      <c r="W503" s="427">
        <f t="shared" si="47"/>
        <v>0</v>
      </c>
      <c r="X503" s="427">
        <f t="shared" si="47"/>
        <v>0</v>
      </c>
      <c r="Y503" s="427">
        <f t="shared" si="47"/>
        <v>26711</v>
      </c>
      <c r="Z503" s="427"/>
    </row>
    <row r="504" spans="1:26" ht="15.75">
      <c r="A504" s="858"/>
      <c r="B504" s="756"/>
      <c r="C504" s="390" t="s">
        <v>517</v>
      </c>
      <c r="D504" s="427">
        <f>D17+D201</f>
        <v>623.6320000000001</v>
      </c>
      <c r="E504" s="427">
        <f aca="true" t="shared" si="48" ref="E504:Y504">E17+E201</f>
        <v>623.6320000000001</v>
      </c>
      <c r="F504" s="427">
        <f t="shared" si="48"/>
        <v>60.736</v>
      </c>
      <c r="G504" s="427">
        <f t="shared" si="48"/>
        <v>0</v>
      </c>
      <c r="H504" s="427">
        <f t="shared" si="48"/>
        <v>0</v>
      </c>
      <c r="I504" s="427">
        <f t="shared" si="48"/>
        <v>0</v>
      </c>
      <c r="J504" s="427">
        <f t="shared" si="48"/>
        <v>0</v>
      </c>
      <c r="K504" s="427">
        <f t="shared" si="48"/>
        <v>0</v>
      </c>
      <c r="L504" s="427">
        <f t="shared" si="48"/>
        <v>75</v>
      </c>
      <c r="M504" s="427">
        <f t="shared" si="48"/>
        <v>0</v>
      </c>
      <c r="N504" s="427">
        <f t="shared" si="48"/>
        <v>0</v>
      </c>
      <c r="O504" s="427">
        <f t="shared" si="48"/>
        <v>0</v>
      </c>
      <c r="P504" s="427">
        <f t="shared" si="48"/>
        <v>0</v>
      </c>
      <c r="Q504" s="427">
        <f t="shared" si="48"/>
        <v>0</v>
      </c>
      <c r="R504" s="427">
        <f t="shared" si="48"/>
        <v>0</v>
      </c>
      <c r="S504" s="427">
        <f t="shared" si="48"/>
        <v>0</v>
      </c>
      <c r="T504" s="427">
        <f t="shared" si="48"/>
        <v>0</v>
      </c>
      <c r="U504" s="427">
        <f t="shared" si="48"/>
        <v>150</v>
      </c>
      <c r="V504" s="427">
        <f t="shared" si="48"/>
        <v>0</v>
      </c>
      <c r="W504" s="427">
        <f t="shared" si="48"/>
        <v>0</v>
      </c>
      <c r="X504" s="427">
        <f t="shared" si="48"/>
        <v>0</v>
      </c>
      <c r="Y504" s="427">
        <f t="shared" si="48"/>
        <v>623.6320000000001</v>
      </c>
      <c r="Z504" s="427"/>
    </row>
    <row r="505" spans="1:27" ht="15.75">
      <c r="A505" s="858"/>
      <c r="B505" s="756"/>
      <c r="C505" s="391" t="s">
        <v>161</v>
      </c>
      <c r="D505" s="400">
        <f>D16+D200+D480+D481+D482+D483+D484+D485+D491+D496+D498+D500</f>
        <v>36198.215000000004</v>
      </c>
      <c r="E505" s="400">
        <f aca="true" t="shared" si="49" ref="E505:Y505">E16+E200+E480+E481+E482+E483+E484+E485+E491+E496+E498+E500</f>
        <v>36198.215000000004</v>
      </c>
      <c r="F505" s="400" t="e">
        <f t="shared" si="49"/>
        <v>#REF!</v>
      </c>
      <c r="G505" s="400" t="e">
        <f t="shared" si="49"/>
        <v>#REF!</v>
      </c>
      <c r="H505" s="400" t="e">
        <f t="shared" si="49"/>
        <v>#REF!</v>
      </c>
      <c r="I505" s="400" t="e">
        <f t="shared" si="49"/>
        <v>#REF!</v>
      </c>
      <c r="J505" s="400" t="e">
        <f t="shared" si="49"/>
        <v>#REF!</v>
      </c>
      <c r="K505" s="400" t="e">
        <f t="shared" si="49"/>
        <v>#REF!</v>
      </c>
      <c r="L505" s="400" t="e">
        <f t="shared" si="49"/>
        <v>#REF!</v>
      </c>
      <c r="M505" s="400" t="e">
        <f t="shared" si="49"/>
        <v>#REF!</v>
      </c>
      <c r="N505" s="400" t="e">
        <f t="shared" si="49"/>
        <v>#REF!</v>
      </c>
      <c r="O505" s="400" t="e">
        <f t="shared" si="49"/>
        <v>#REF!</v>
      </c>
      <c r="P505" s="400" t="e">
        <f t="shared" si="49"/>
        <v>#REF!</v>
      </c>
      <c r="Q505" s="400" t="e">
        <f t="shared" si="49"/>
        <v>#REF!</v>
      </c>
      <c r="R505" s="400" t="e">
        <f t="shared" si="49"/>
        <v>#REF!</v>
      </c>
      <c r="S505" s="400" t="e">
        <f t="shared" si="49"/>
        <v>#REF!</v>
      </c>
      <c r="T505" s="400" t="e">
        <f t="shared" si="49"/>
        <v>#REF!</v>
      </c>
      <c r="U505" s="400" t="e">
        <f t="shared" si="49"/>
        <v>#REF!</v>
      </c>
      <c r="V505" s="400">
        <f t="shared" si="49"/>
        <v>14608.595</v>
      </c>
      <c r="W505" s="400">
        <f t="shared" si="49"/>
        <v>14758.595</v>
      </c>
      <c r="X505" s="400">
        <f t="shared" si="49"/>
        <v>14758.595</v>
      </c>
      <c r="Y505" s="400">
        <f t="shared" si="49"/>
        <v>36198.215000000004</v>
      </c>
      <c r="Z505" s="257"/>
      <c r="AA505" s="737"/>
    </row>
    <row r="506" spans="1:26" ht="15.75">
      <c r="A506" s="859"/>
      <c r="B506" s="756"/>
      <c r="C506" s="391" t="s">
        <v>162</v>
      </c>
      <c r="D506" s="400">
        <f>D18</f>
        <v>4220</v>
      </c>
      <c r="E506" s="400">
        <f aca="true" t="shared" si="50" ref="E506:Y506">E18</f>
        <v>4220</v>
      </c>
      <c r="F506" s="400" t="e">
        <f t="shared" si="50"/>
        <v>#REF!</v>
      </c>
      <c r="G506" s="400" t="e">
        <f t="shared" si="50"/>
        <v>#REF!</v>
      </c>
      <c r="H506" s="400" t="e">
        <f t="shared" si="50"/>
        <v>#REF!</v>
      </c>
      <c r="I506" s="400" t="e">
        <f t="shared" si="50"/>
        <v>#REF!</v>
      </c>
      <c r="J506" s="400" t="e">
        <f t="shared" si="50"/>
        <v>#REF!</v>
      </c>
      <c r="K506" s="400" t="e">
        <f t="shared" si="50"/>
        <v>#REF!</v>
      </c>
      <c r="L506" s="400">
        <f t="shared" si="50"/>
        <v>0</v>
      </c>
      <c r="M506" s="400">
        <f t="shared" si="50"/>
        <v>0</v>
      </c>
      <c r="N506" s="400">
        <f t="shared" si="50"/>
        <v>0</v>
      </c>
      <c r="O506" s="400">
        <f t="shared" si="50"/>
        <v>0</v>
      </c>
      <c r="P506" s="400" t="e">
        <f t="shared" si="50"/>
        <v>#REF!</v>
      </c>
      <c r="Q506" s="400" t="e">
        <f t="shared" si="50"/>
        <v>#REF!</v>
      </c>
      <c r="R506" s="400" t="e">
        <f t="shared" si="50"/>
        <v>#REF!</v>
      </c>
      <c r="S506" s="400" t="e">
        <f t="shared" si="50"/>
        <v>#REF!</v>
      </c>
      <c r="T506" s="400" t="e">
        <f t="shared" si="50"/>
        <v>#REF!</v>
      </c>
      <c r="U506" s="400">
        <f t="shared" si="50"/>
        <v>0</v>
      </c>
      <c r="V506" s="400">
        <f t="shared" si="50"/>
        <v>0</v>
      </c>
      <c r="W506" s="400">
        <f t="shared" si="50"/>
        <v>0</v>
      </c>
      <c r="X506" s="400">
        <f t="shared" si="50"/>
        <v>0</v>
      </c>
      <c r="Y506" s="400">
        <f t="shared" si="50"/>
        <v>4220</v>
      </c>
      <c r="Z506" s="397"/>
    </row>
    <row r="507" spans="1:23" ht="0.75" customHeight="1" hidden="1">
      <c r="A507" s="273" t="s">
        <v>518</v>
      </c>
      <c r="B507" s="273"/>
      <c r="C507" s="273"/>
      <c r="D507" s="273"/>
      <c r="E507" s="273"/>
      <c r="F507" s="273"/>
      <c r="W507" s="663"/>
    </row>
    <row r="508" spans="2:27" ht="16.5" customHeight="1">
      <c r="B508" s="44" t="s">
        <v>376</v>
      </c>
      <c r="C508" s="44" t="s">
        <v>40</v>
      </c>
      <c r="D508" s="44"/>
      <c r="E508" s="814" t="s">
        <v>252</v>
      </c>
      <c r="F508" s="815"/>
      <c r="G508" s="815"/>
      <c r="H508" s="815"/>
      <c r="I508" s="815"/>
      <c r="J508" s="815"/>
      <c r="K508" s="815"/>
      <c r="L508" s="815"/>
      <c r="M508" s="815"/>
      <c r="N508" s="815"/>
      <c r="O508" s="815"/>
      <c r="P508" s="815"/>
      <c r="Q508" s="815"/>
      <c r="R508" s="815"/>
      <c r="S508" s="815"/>
      <c r="T508" s="815"/>
      <c r="U508" s="815"/>
      <c r="V508" s="815"/>
      <c r="W508" s="815"/>
      <c r="X508" s="815"/>
      <c r="Y508" s="815"/>
      <c r="AA508" s="737"/>
    </row>
    <row r="509" spans="1:14" ht="15.75" customHeight="1" hidden="1">
      <c r="A509" s="44"/>
      <c r="B509" s="51"/>
      <c r="C509" s="44"/>
      <c r="D509" s="44"/>
      <c r="E509" s="44"/>
      <c r="F509" s="44"/>
      <c r="J509" s="348"/>
      <c r="M509" s="354"/>
      <c r="N509" s="358"/>
    </row>
    <row r="510" spans="1:14" ht="15.75" customHeight="1" hidden="1">
      <c r="A510" s="44"/>
      <c r="B510" s="51"/>
      <c r="C510" s="44"/>
      <c r="D510" s="44"/>
      <c r="E510" s="44"/>
      <c r="F510" s="44"/>
      <c r="J510" s="348"/>
      <c r="M510" s="354"/>
      <c r="N510" s="358"/>
    </row>
    <row r="511" spans="1:14" ht="15.75">
      <c r="A511" s="44"/>
      <c r="B511" s="51"/>
      <c r="C511" s="44"/>
      <c r="D511" s="44"/>
      <c r="E511" s="44"/>
      <c r="F511" s="44"/>
      <c r="J511" s="348"/>
      <c r="M511" s="354"/>
      <c r="N511" s="358"/>
    </row>
    <row r="512" spans="1:14" ht="15.75" customHeight="1" hidden="1">
      <c r="A512" s="44"/>
      <c r="B512" s="51"/>
      <c r="C512" s="44"/>
      <c r="D512" s="44"/>
      <c r="E512" s="44"/>
      <c r="F512" s="44"/>
      <c r="J512" s="348"/>
      <c r="M512" s="354"/>
      <c r="N512" s="358"/>
    </row>
    <row r="513" spans="1:14" ht="15.75">
      <c r="A513" s="44"/>
      <c r="B513" s="51"/>
      <c r="C513" s="44"/>
      <c r="D513" s="44"/>
      <c r="E513" s="44"/>
      <c r="F513" s="44"/>
      <c r="J513" s="348"/>
      <c r="M513" s="354"/>
      <c r="N513" s="358"/>
    </row>
    <row r="514" spans="1:14" ht="15.75">
      <c r="A514" s="44"/>
      <c r="B514" s="51"/>
      <c r="C514" s="44"/>
      <c r="D514" s="44"/>
      <c r="E514" s="44"/>
      <c r="F514" s="44"/>
      <c r="J514" s="348"/>
      <c r="M514" s="354"/>
      <c r="N514" s="358"/>
    </row>
    <row r="515" spans="1:14" ht="15.75">
      <c r="A515" s="44"/>
      <c r="B515" s="51"/>
      <c r="C515" s="44"/>
      <c r="D515" s="44"/>
      <c r="E515" s="44"/>
      <c r="F515" s="44"/>
      <c r="J515" s="348"/>
      <c r="M515" s="354"/>
      <c r="N515" s="358"/>
    </row>
    <row r="516" spans="1:14" ht="15.75">
      <c r="A516" s="44"/>
      <c r="B516" s="51"/>
      <c r="C516" s="44"/>
      <c r="D516" s="44"/>
      <c r="E516" s="44"/>
      <c r="F516" s="44"/>
      <c r="J516" s="348"/>
      <c r="M516" s="354"/>
      <c r="N516" s="358"/>
    </row>
    <row r="517" spans="1:14" ht="15.75">
      <c r="A517" s="44"/>
      <c r="B517" s="51"/>
      <c r="C517" s="44"/>
      <c r="D517" s="44"/>
      <c r="E517" s="44"/>
      <c r="F517" s="44"/>
      <c r="J517" s="348"/>
      <c r="M517" s="354"/>
      <c r="N517" s="358"/>
    </row>
    <row r="518" spans="1:14" ht="15.75">
      <c r="A518" s="44"/>
      <c r="B518" s="51"/>
      <c r="C518" s="44"/>
      <c r="D518" s="44"/>
      <c r="E518" s="44"/>
      <c r="F518" s="44"/>
      <c r="J518" s="348"/>
      <c r="M518" s="354"/>
      <c r="N518" s="358"/>
    </row>
    <row r="519" spans="1:14" ht="13.5" customHeight="1">
      <c r="A519" s="44"/>
      <c r="B519" s="51"/>
      <c r="C519" s="44"/>
      <c r="D519" s="44"/>
      <c r="E519" s="44"/>
      <c r="F519" s="44"/>
      <c r="J519" s="348"/>
      <c r="M519" s="354"/>
      <c r="N519" s="358"/>
    </row>
    <row r="520" spans="1:14" ht="0.75" customHeight="1" hidden="1">
      <c r="A520" s="44"/>
      <c r="B520" s="51"/>
      <c r="C520" s="44"/>
      <c r="D520" s="44"/>
      <c r="E520" s="44"/>
      <c r="F520" s="44"/>
      <c r="J520" s="348"/>
      <c r="M520" s="354"/>
      <c r="N520" s="358"/>
    </row>
    <row r="521" spans="1:14" ht="15.75">
      <c r="A521" s="44"/>
      <c r="B521" s="51"/>
      <c r="C521" s="44"/>
      <c r="D521" s="44"/>
      <c r="E521" s="44"/>
      <c r="F521" s="44"/>
      <c r="J521" s="348"/>
      <c r="M521" s="354"/>
      <c r="N521" s="358"/>
    </row>
    <row r="522" spans="1:14" ht="15.75">
      <c r="A522" s="44"/>
      <c r="B522" s="51"/>
      <c r="C522" s="44"/>
      <c r="D522" s="44"/>
      <c r="E522" s="44"/>
      <c r="F522" s="44"/>
      <c r="J522" s="348"/>
      <c r="M522" s="354"/>
      <c r="N522" s="358"/>
    </row>
    <row r="523" spans="1:13" ht="15.75">
      <c r="A523" s="44"/>
      <c r="B523" s="51"/>
      <c r="C523" s="44"/>
      <c r="D523" s="44"/>
      <c r="E523" s="44"/>
      <c r="F523" s="44"/>
      <c r="J523" s="348"/>
      <c r="M523" s="354"/>
    </row>
    <row r="524" spans="1:13" ht="15.75">
      <c r="A524" s="44"/>
      <c r="B524" s="51"/>
      <c r="C524" s="44"/>
      <c r="D524" s="44"/>
      <c r="E524" s="44"/>
      <c r="F524" s="44"/>
      <c r="J524" s="348"/>
      <c r="M524" s="354"/>
    </row>
    <row r="525" spans="1:13" ht="21" customHeight="1">
      <c r="A525" s="44"/>
      <c r="B525" s="51"/>
      <c r="C525" s="44"/>
      <c r="D525" s="44"/>
      <c r="E525" s="44"/>
      <c r="F525" s="44"/>
      <c r="J525" s="348"/>
      <c r="M525" s="354"/>
    </row>
    <row r="526" spans="1:13" ht="15.75">
      <c r="A526" s="44"/>
      <c r="B526" s="51"/>
      <c r="C526" s="44"/>
      <c r="D526" s="44"/>
      <c r="E526" s="44"/>
      <c r="F526" s="44"/>
      <c r="J526" s="348"/>
      <c r="M526" s="354"/>
    </row>
    <row r="527" spans="1:13" ht="15.75">
      <c r="A527" s="44"/>
      <c r="B527" s="51"/>
      <c r="C527" s="44"/>
      <c r="D527" s="44"/>
      <c r="E527" s="44"/>
      <c r="F527" s="44"/>
      <c r="M527" s="354"/>
    </row>
    <row r="528" spans="1:6" ht="15.75">
      <c r="A528" s="44"/>
      <c r="B528" s="51"/>
      <c r="C528" s="44"/>
      <c r="D528" s="44"/>
      <c r="E528" s="44"/>
      <c r="F528" s="44"/>
    </row>
    <row r="529" spans="1:6" ht="15.75">
      <c r="A529" s="44"/>
      <c r="B529" s="51"/>
      <c r="C529" s="44"/>
      <c r="D529" s="44"/>
      <c r="E529" s="44"/>
      <c r="F529" s="44"/>
    </row>
    <row r="530" spans="1:6" ht="15.75">
      <c r="A530" s="44"/>
      <c r="B530" s="51"/>
      <c r="C530" s="44"/>
      <c r="D530" s="44"/>
      <c r="E530" s="44"/>
      <c r="F530" s="44"/>
    </row>
    <row r="531" spans="1:6" ht="15.75">
      <c r="A531" s="44"/>
      <c r="B531" s="51"/>
      <c r="C531" s="44"/>
      <c r="D531" s="44"/>
      <c r="E531" s="44"/>
      <c r="F531" s="44"/>
    </row>
    <row r="532" spans="1:6" ht="15.75">
      <c r="A532" s="44"/>
      <c r="B532" s="51"/>
      <c r="C532" s="44"/>
      <c r="D532" s="44"/>
      <c r="E532" s="44"/>
      <c r="F532" s="44"/>
    </row>
  </sheetData>
  <sheetProtection/>
  <mergeCells count="49">
    <mergeCell ref="B415:B417"/>
    <mergeCell ref="A144:A146"/>
    <mergeCell ref="A187:A189"/>
    <mergeCell ref="A184:A185"/>
    <mergeCell ref="A403:A410"/>
    <mergeCell ref="B412:B414"/>
    <mergeCell ref="B386:B388"/>
    <mergeCell ref="D5:Y5"/>
    <mergeCell ref="D6:Y6"/>
    <mergeCell ref="B187:B189"/>
    <mergeCell ref="A87:A89"/>
    <mergeCell ref="B41:B43"/>
    <mergeCell ref="B78:B80"/>
    <mergeCell ref="B87:B89"/>
    <mergeCell ref="A21:A23"/>
    <mergeCell ref="A50:A52"/>
    <mergeCell ref="B184:B185"/>
    <mergeCell ref="D1:Y1"/>
    <mergeCell ref="D3:Y3"/>
    <mergeCell ref="A502:A506"/>
    <mergeCell ref="A467:A469"/>
    <mergeCell ref="G10:J10"/>
    <mergeCell ref="A476:A478"/>
    <mergeCell ref="B476:B478"/>
    <mergeCell ref="A36:A38"/>
    <mergeCell ref="B144:B146"/>
    <mergeCell ref="A464:A466"/>
    <mergeCell ref="B418:B420"/>
    <mergeCell ref="A486:A490"/>
    <mergeCell ref="A470:A472"/>
    <mergeCell ref="A473:A475"/>
    <mergeCell ref="B473:B475"/>
    <mergeCell ref="B470:B472"/>
    <mergeCell ref="B467:B469"/>
    <mergeCell ref="A424:A426"/>
    <mergeCell ref="A421:A423"/>
    <mergeCell ref="B421:B423"/>
    <mergeCell ref="B8:E8"/>
    <mergeCell ref="B9:E9"/>
    <mergeCell ref="B357:B359"/>
    <mergeCell ref="B150:B152"/>
    <mergeCell ref="B21:B23"/>
    <mergeCell ref="B50:B52"/>
    <mergeCell ref="B24:B26"/>
    <mergeCell ref="B36:B38"/>
    <mergeCell ref="E508:Y508"/>
    <mergeCell ref="B496:B497"/>
    <mergeCell ref="B464:B466"/>
    <mergeCell ref="B424:B426"/>
  </mergeCells>
  <printOptions/>
  <pageMargins left="0.27" right="0.21" top="0.52" bottom="0.43" header="0.24" footer="0.16"/>
  <pageSetup horizontalDpi="600" verticalDpi="600" orientation="portrait" paperSize="9" scale="78" r:id="rId1"/>
  <headerFooter alignWithMargins="0">
    <oddHeader>&amp;C&amp;P</oddHeader>
  </headerFooter>
  <rowBreaks count="4" manualBreakCount="4">
    <brk id="77" max="25" man="1"/>
    <brk id="447" max="25" man="1"/>
    <brk id="508" max="25" man="1"/>
    <brk id="514" max="2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268"/>
  <sheetViews>
    <sheetView showZeros="0" zoomScaleSheetLayoutView="100" zoomScalePageLayoutView="0" workbookViewId="0" topLeftCell="A1">
      <selection activeCell="B13" sqref="B13"/>
    </sheetView>
  </sheetViews>
  <sheetFormatPr defaultColWidth="9.00390625" defaultRowHeight="15.75"/>
  <cols>
    <col min="1" max="1" width="7.125" style="7" customWidth="1"/>
    <col min="2" max="2" width="47.25390625" style="27" customWidth="1"/>
    <col min="3" max="3" width="13.50390625" style="7" customWidth="1"/>
    <col min="4" max="4" width="13.125" style="7" customWidth="1"/>
    <col min="5" max="5" width="13.875" style="7" customWidth="1"/>
    <col min="6" max="6" width="11.50390625" style="7" customWidth="1"/>
    <col min="7" max="7" width="29.75390625" style="7" customWidth="1"/>
    <col min="8" max="8" width="9.875" style="7" bestFit="1" customWidth="1"/>
    <col min="9" max="16384" width="9.00390625" style="7" customWidth="1"/>
  </cols>
  <sheetData>
    <row r="1" spans="5:6" ht="15.75">
      <c r="E1" s="806" t="s">
        <v>110</v>
      </c>
      <c r="F1" s="806"/>
    </row>
    <row r="2" spans="1:6" ht="15.75">
      <c r="A2" s="834" t="s">
        <v>130</v>
      </c>
      <c r="B2" s="834"/>
      <c r="C2" s="834"/>
      <c r="D2" s="834"/>
      <c r="E2" s="834"/>
      <c r="F2" s="834"/>
    </row>
    <row r="3" spans="1:6" ht="15.75">
      <c r="A3" s="834" t="s">
        <v>100</v>
      </c>
      <c r="B3" s="834"/>
      <c r="C3" s="834"/>
      <c r="D3" s="834"/>
      <c r="E3" s="834"/>
      <c r="F3" s="834"/>
    </row>
    <row r="4" spans="5:6" ht="15.75">
      <c r="E4" s="811" t="s">
        <v>179</v>
      </c>
      <c r="F4" s="811"/>
    </row>
    <row r="5" ht="16.5" thickBot="1">
      <c r="F5" s="7" t="s">
        <v>87</v>
      </c>
    </row>
    <row r="6" spans="1:6" s="8" customFormat="1" ht="32.25" customHeight="1">
      <c r="A6" s="821" t="s">
        <v>91</v>
      </c>
      <c r="B6" s="28" t="s">
        <v>98</v>
      </c>
      <c r="C6" s="894" t="s">
        <v>101</v>
      </c>
      <c r="D6" s="894" t="s">
        <v>99</v>
      </c>
      <c r="E6" s="894" t="s">
        <v>88</v>
      </c>
      <c r="F6" s="891" t="s">
        <v>89</v>
      </c>
    </row>
    <row r="7" spans="1:6" s="8" customFormat="1" ht="57.75" customHeight="1" thickBot="1">
      <c r="A7" s="822"/>
      <c r="B7" s="29" t="s">
        <v>97</v>
      </c>
      <c r="C7" s="895"/>
      <c r="D7" s="895"/>
      <c r="E7" s="895"/>
      <c r="F7" s="892"/>
    </row>
    <row r="8" spans="1:6" ht="15.75">
      <c r="A8" s="11">
        <v>191</v>
      </c>
      <c r="B8" s="30" t="s">
        <v>58</v>
      </c>
      <c r="C8" s="14"/>
      <c r="D8" s="15"/>
      <c r="E8" s="14"/>
      <c r="F8" s="16"/>
    </row>
    <row r="9" spans="1:6" ht="15.75">
      <c r="A9" s="10">
        <v>150101</v>
      </c>
      <c r="B9" s="31" t="s">
        <v>90</v>
      </c>
      <c r="C9" s="58">
        <f>C10+C46+C73+C153+C177+C187+C195</f>
        <v>110573.09999999999</v>
      </c>
      <c r="D9" s="58">
        <f>D10+D46+D73+D153+D177+D187+D195</f>
        <v>0</v>
      </c>
      <c r="E9" s="58">
        <f>E10+E46+E73+E153+E177+E187+E195</f>
        <v>98462.29999999999</v>
      </c>
      <c r="F9" s="84">
        <f>F10+F46+F73+F153+F177+F187+F195</f>
        <v>66973.59999999999</v>
      </c>
    </row>
    <row r="10" spans="1:6" ht="15.75">
      <c r="A10" s="10"/>
      <c r="B10" s="179" t="s">
        <v>59</v>
      </c>
      <c r="C10" s="59">
        <f>C11+C13+C44</f>
        <v>5598</v>
      </c>
      <c r="D10" s="59">
        <f>D11+D13</f>
        <v>0</v>
      </c>
      <c r="E10" s="59">
        <f>E11+E13+E44</f>
        <v>5598</v>
      </c>
      <c r="F10" s="85">
        <f>F11+F13+F44</f>
        <v>5848</v>
      </c>
    </row>
    <row r="11" spans="1:6" s="189" customFormat="1" ht="15.75">
      <c r="A11" s="185"/>
      <c r="B11" s="186" t="s">
        <v>31</v>
      </c>
      <c r="C11" s="187">
        <f>C12</f>
        <v>0</v>
      </c>
      <c r="D11" s="187">
        <f>D12</f>
        <v>0</v>
      </c>
      <c r="E11" s="187">
        <f>E12</f>
        <v>0</v>
      </c>
      <c r="F11" s="188">
        <f>F12</f>
        <v>250</v>
      </c>
    </row>
    <row r="12" spans="1:6" ht="65.25" customHeight="1">
      <c r="A12" s="10"/>
      <c r="B12" s="32" t="s">
        <v>96</v>
      </c>
      <c r="C12" s="17"/>
      <c r="D12" s="18"/>
      <c r="E12" s="17"/>
      <c r="F12" s="20">
        <v>250</v>
      </c>
    </row>
    <row r="13" spans="1:6" s="194" customFormat="1" ht="15" customHeight="1">
      <c r="A13" s="190"/>
      <c r="B13" s="191" t="s">
        <v>32</v>
      </c>
      <c r="C13" s="192">
        <f>SUM(C14:C23)</f>
        <v>4848</v>
      </c>
      <c r="D13" s="192"/>
      <c r="E13" s="192">
        <f>SUM(E14:E23)</f>
        <v>4848</v>
      </c>
      <c r="F13" s="193">
        <f>SUM(F14:F23)</f>
        <v>4848</v>
      </c>
    </row>
    <row r="14" spans="1:7" s="54" customFormat="1" ht="30" customHeight="1">
      <c r="A14" s="105"/>
      <c r="B14" s="101" t="s">
        <v>126</v>
      </c>
      <c r="C14" s="102">
        <v>50</v>
      </c>
      <c r="D14" s="102"/>
      <c r="E14" s="102">
        <v>50</v>
      </c>
      <c r="F14" s="103">
        <v>50</v>
      </c>
      <c r="G14" s="104">
        <f>F14</f>
        <v>50</v>
      </c>
    </row>
    <row r="15" spans="1:6" ht="33" customHeight="1">
      <c r="A15" s="10"/>
      <c r="B15" s="36" t="s">
        <v>109</v>
      </c>
      <c r="C15" s="23">
        <v>40</v>
      </c>
      <c r="D15" s="24"/>
      <c r="E15" s="23">
        <v>40</v>
      </c>
      <c r="F15" s="60">
        <v>40</v>
      </c>
    </row>
    <row r="16" spans="1:6" ht="33" customHeight="1">
      <c r="A16" s="10"/>
      <c r="B16" s="36" t="s">
        <v>102</v>
      </c>
      <c r="C16" s="23">
        <v>290</v>
      </c>
      <c r="D16" s="24"/>
      <c r="E16" s="23">
        <v>290</v>
      </c>
      <c r="F16" s="60">
        <v>290</v>
      </c>
    </row>
    <row r="17" spans="1:6" ht="33" customHeight="1">
      <c r="A17" s="10"/>
      <c r="B17" s="34" t="s">
        <v>103</v>
      </c>
      <c r="C17" s="23">
        <v>180</v>
      </c>
      <c r="D17" s="24"/>
      <c r="E17" s="23">
        <v>180</v>
      </c>
      <c r="F17" s="60">
        <v>180</v>
      </c>
    </row>
    <row r="18" spans="1:6" ht="33" customHeight="1">
      <c r="A18" s="10"/>
      <c r="B18" s="34" t="s">
        <v>22</v>
      </c>
      <c r="C18" s="23">
        <v>299</v>
      </c>
      <c r="D18" s="24"/>
      <c r="E18" s="23">
        <v>299</v>
      </c>
      <c r="F18" s="60">
        <v>299</v>
      </c>
    </row>
    <row r="19" spans="1:6" ht="33" customHeight="1">
      <c r="A19" s="10"/>
      <c r="B19" s="36" t="s">
        <v>108</v>
      </c>
      <c r="C19" s="23">
        <v>100</v>
      </c>
      <c r="D19" s="24"/>
      <c r="E19" s="23">
        <v>100</v>
      </c>
      <c r="F19" s="60">
        <v>100</v>
      </c>
    </row>
    <row r="20" spans="1:6" ht="33" customHeight="1">
      <c r="A20" s="10"/>
      <c r="B20" s="36" t="s">
        <v>104</v>
      </c>
      <c r="C20" s="23">
        <v>20</v>
      </c>
      <c r="D20" s="24"/>
      <c r="E20" s="23">
        <v>20</v>
      </c>
      <c r="F20" s="60">
        <v>20</v>
      </c>
    </row>
    <row r="21" spans="1:6" ht="33" customHeight="1">
      <c r="A21" s="10"/>
      <c r="B21" s="36" t="s">
        <v>174</v>
      </c>
      <c r="C21" s="23">
        <v>75</v>
      </c>
      <c r="D21" s="24"/>
      <c r="E21" s="23">
        <v>75</v>
      </c>
      <c r="F21" s="60">
        <v>75</v>
      </c>
    </row>
    <row r="22" spans="1:6" ht="46.5" customHeight="1">
      <c r="A22" s="10"/>
      <c r="B22" s="36" t="s">
        <v>157</v>
      </c>
      <c r="C22" s="23">
        <v>1300</v>
      </c>
      <c r="D22" s="24"/>
      <c r="E22" s="23">
        <v>1300</v>
      </c>
      <c r="F22" s="60">
        <v>1300</v>
      </c>
    </row>
    <row r="23" spans="1:6" s="184" customFormat="1" ht="30.75" customHeight="1">
      <c r="A23" s="180"/>
      <c r="B23" s="181" t="s">
        <v>63</v>
      </c>
      <c r="C23" s="182">
        <f>SUM(C24:C43)</f>
        <v>2494</v>
      </c>
      <c r="D23" s="182">
        <f>SUM(D26:D43)</f>
        <v>0</v>
      </c>
      <c r="E23" s="182">
        <f>SUM(E24:E43)</f>
        <v>2494</v>
      </c>
      <c r="F23" s="183">
        <f>SUM(F24:F43)</f>
        <v>2494</v>
      </c>
    </row>
    <row r="24" spans="1:6" ht="21.75" customHeight="1">
      <c r="A24" s="10"/>
      <c r="B24" s="37" t="s">
        <v>153</v>
      </c>
      <c r="C24" s="50">
        <v>200</v>
      </c>
      <c r="D24" s="50"/>
      <c r="E24" s="50">
        <v>200</v>
      </c>
      <c r="F24" s="61">
        <v>200</v>
      </c>
    </row>
    <row r="25" spans="1:6" ht="21.75" customHeight="1">
      <c r="A25" s="10"/>
      <c r="B25" s="37" t="s">
        <v>154</v>
      </c>
      <c r="C25" s="50">
        <v>70</v>
      </c>
      <c r="D25" s="50"/>
      <c r="E25" s="50">
        <v>70</v>
      </c>
      <c r="F25" s="61">
        <v>70</v>
      </c>
    </row>
    <row r="26" spans="1:6" ht="15.75" customHeight="1">
      <c r="A26" s="10"/>
      <c r="B26" s="37" t="s">
        <v>155</v>
      </c>
      <c r="C26" s="21">
        <v>290</v>
      </c>
      <c r="D26" s="22"/>
      <c r="E26" s="21">
        <v>290</v>
      </c>
      <c r="F26" s="62">
        <v>290</v>
      </c>
    </row>
    <row r="27" spans="1:6" ht="15.75" customHeight="1">
      <c r="A27" s="10"/>
      <c r="B27" s="1" t="s">
        <v>156</v>
      </c>
      <c r="C27" s="21">
        <v>250</v>
      </c>
      <c r="D27" s="22"/>
      <c r="E27" s="21">
        <v>250</v>
      </c>
      <c r="F27" s="62">
        <v>250</v>
      </c>
    </row>
    <row r="28" spans="1:6" ht="15.75" customHeight="1">
      <c r="A28" s="10"/>
      <c r="B28" s="1" t="s">
        <v>182</v>
      </c>
      <c r="C28" s="21">
        <v>100</v>
      </c>
      <c r="D28" s="22"/>
      <c r="E28" s="21">
        <v>100</v>
      </c>
      <c r="F28" s="62">
        <v>100</v>
      </c>
    </row>
    <row r="29" spans="1:6" ht="15.75" customHeight="1">
      <c r="A29" s="10"/>
      <c r="B29" s="1" t="s">
        <v>181</v>
      </c>
      <c r="C29" s="21">
        <v>100</v>
      </c>
      <c r="D29" s="22"/>
      <c r="E29" s="21">
        <v>100</v>
      </c>
      <c r="F29" s="62">
        <v>100</v>
      </c>
    </row>
    <row r="30" spans="1:6" ht="15.75" customHeight="1">
      <c r="A30" s="10"/>
      <c r="B30" s="1" t="s">
        <v>180</v>
      </c>
      <c r="C30" s="21">
        <v>100</v>
      </c>
      <c r="D30" s="22"/>
      <c r="E30" s="21">
        <v>100</v>
      </c>
      <c r="F30" s="62">
        <v>100</v>
      </c>
    </row>
    <row r="31" spans="1:6" ht="15.75" customHeight="1">
      <c r="A31" s="10"/>
      <c r="B31" s="37" t="s">
        <v>10</v>
      </c>
      <c r="C31" s="21">
        <v>299</v>
      </c>
      <c r="D31" s="22"/>
      <c r="E31" s="21">
        <v>299</v>
      </c>
      <c r="F31" s="62">
        <v>299</v>
      </c>
    </row>
    <row r="32" spans="1:6" ht="15.75" customHeight="1">
      <c r="A32" s="10"/>
      <c r="B32" s="37" t="s">
        <v>16</v>
      </c>
      <c r="C32" s="21">
        <v>100</v>
      </c>
      <c r="D32" s="22"/>
      <c r="E32" s="21">
        <v>100</v>
      </c>
      <c r="F32" s="62">
        <v>100</v>
      </c>
    </row>
    <row r="33" spans="1:6" ht="15.75" customHeight="1">
      <c r="A33" s="10"/>
      <c r="B33" s="38" t="s">
        <v>17</v>
      </c>
      <c r="C33" s="21">
        <v>120</v>
      </c>
      <c r="D33" s="22"/>
      <c r="E33" s="21">
        <v>120</v>
      </c>
      <c r="F33" s="62">
        <v>120</v>
      </c>
    </row>
    <row r="34" spans="1:6" ht="15.75" customHeight="1">
      <c r="A34" s="10"/>
      <c r="B34" s="38" t="s">
        <v>18</v>
      </c>
      <c r="C34" s="21">
        <v>200</v>
      </c>
      <c r="D34" s="22"/>
      <c r="E34" s="21">
        <v>200</v>
      </c>
      <c r="F34" s="62">
        <v>200</v>
      </c>
    </row>
    <row r="35" spans="1:6" ht="15.75" customHeight="1">
      <c r="A35" s="10"/>
      <c r="B35" s="38" t="s">
        <v>19</v>
      </c>
      <c r="C35" s="21">
        <v>30</v>
      </c>
      <c r="D35" s="22"/>
      <c r="E35" s="21">
        <v>30</v>
      </c>
      <c r="F35" s="62">
        <v>30</v>
      </c>
    </row>
    <row r="36" spans="1:6" ht="15.75" customHeight="1">
      <c r="A36" s="10"/>
      <c r="B36" s="38" t="s">
        <v>9</v>
      </c>
      <c r="C36" s="21">
        <v>120</v>
      </c>
      <c r="D36" s="22"/>
      <c r="E36" s="21">
        <v>120</v>
      </c>
      <c r="F36" s="62">
        <v>120</v>
      </c>
    </row>
    <row r="37" spans="1:10" ht="15.75" customHeight="1">
      <c r="A37" s="10"/>
      <c r="B37" s="38" t="s">
        <v>121</v>
      </c>
      <c r="C37" s="21">
        <v>50</v>
      </c>
      <c r="D37" s="22"/>
      <c r="E37" s="21">
        <v>50</v>
      </c>
      <c r="F37" s="62">
        <v>50</v>
      </c>
      <c r="J37" s="44"/>
    </row>
    <row r="38" spans="1:10" ht="15.75" customHeight="1">
      <c r="A38" s="10"/>
      <c r="B38" s="38" t="s">
        <v>122</v>
      </c>
      <c r="C38" s="21">
        <v>50</v>
      </c>
      <c r="D38" s="22"/>
      <c r="E38" s="21">
        <v>50</v>
      </c>
      <c r="F38" s="62">
        <v>50</v>
      </c>
      <c r="J38" s="44"/>
    </row>
    <row r="39" spans="1:10" ht="15.75" customHeight="1">
      <c r="A39" s="10"/>
      <c r="B39" s="38" t="s">
        <v>175</v>
      </c>
      <c r="C39" s="21">
        <v>25</v>
      </c>
      <c r="D39" s="22"/>
      <c r="E39" s="21">
        <v>25</v>
      </c>
      <c r="F39" s="62">
        <v>25</v>
      </c>
      <c r="J39" s="44"/>
    </row>
    <row r="40" spans="1:10" ht="15.75" customHeight="1">
      <c r="A40" s="10"/>
      <c r="B40" s="38" t="s">
        <v>176</v>
      </c>
      <c r="C40" s="21">
        <v>180</v>
      </c>
      <c r="D40" s="22"/>
      <c r="E40" s="21">
        <v>180</v>
      </c>
      <c r="F40" s="62">
        <v>180</v>
      </c>
      <c r="J40" s="44"/>
    </row>
    <row r="41" spans="1:10" ht="15.75" customHeight="1">
      <c r="A41" s="10"/>
      <c r="B41" s="38" t="s">
        <v>127</v>
      </c>
      <c r="C41" s="21">
        <v>100</v>
      </c>
      <c r="D41" s="22"/>
      <c r="E41" s="21">
        <v>100</v>
      </c>
      <c r="F41" s="62">
        <v>100</v>
      </c>
      <c r="J41" s="44"/>
    </row>
    <row r="42" spans="1:10" ht="15.75" customHeight="1">
      <c r="A42" s="10"/>
      <c r="B42" s="38" t="s">
        <v>178</v>
      </c>
      <c r="C42" s="21">
        <v>10</v>
      </c>
      <c r="D42" s="22"/>
      <c r="E42" s="21">
        <v>10</v>
      </c>
      <c r="F42" s="62">
        <v>10</v>
      </c>
      <c r="J42" s="44"/>
    </row>
    <row r="43" spans="1:10" ht="15.75" customHeight="1">
      <c r="A43" s="40"/>
      <c r="B43" s="106" t="s">
        <v>128</v>
      </c>
      <c r="C43" s="107">
        <f>F43</f>
        <v>100</v>
      </c>
      <c r="D43" s="107"/>
      <c r="E43" s="107">
        <f>F43</f>
        <v>100</v>
      </c>
      <c r="F43" s="108">
        <v>100</v>
      </c>
      <c r="J43" s="44"/>
    </row>
    <row r="44" spans="1:10" s="201" customFormat="1" ht="15.75" customHeight="1">
      <c r="A44" s="195"/>
      <c r="B44" s="196" t="s">
        <v>76</v>
      </c>
      <c r="C44" s="197">
        <f>C45</f>
        <v>750</v>
      </c>
      <c r="D44" s="198"/>
      <c r="E44" s="199">
        <f>E45</f>
        <v>750</v>
      </c>
      <c r="F44" s="200">
        <f>F45</f>
        <v>750</v>
      </c>
      <c r="J44" s="202"/>
    </row>
    <row r="45" spans="1:10" ht="30" customHeight="1">
      <c r="A45" s="10"/>
      <c r="B45" s="91" t="s">
        <v>118</v>
      </c>
      <c r="C45" s="92">
        <v>750</v>
      </c>
      <c r="D45" s="93"/>
      <c r="E45" s="94">
        <v>750</v>
      </c>
      <c r="F45" s="95">
        <v>750</v>
      </c>
      <c r="J45" s="81"/>
    </row>
    <row r="46" spans="1:10" ht="21" customHeight="1">
      <c r="A46" s="10"/>
      <c r="B46" s="179" t="s">
        <v>65</v>
      </c>
      <c r="C46" s="82">
        <f>C47+C61+C68</f>
        <v>44905.7</v>
      </c>
      <c r="D46" s="57">
        <f>D47+D61+D68</f>
        <v>0</v>
      </c>
      <c r="E46" s="57">
        <f>E47+E61+E68</f>
        <v>32915.9</v>
      </c>
      <c r="F46" s="83">
        <f>F47+F61+F68</f>
        <v>11694.2</v>
      </c>
      <c r="J46" s="46"/>
    </row>
    <row r="47" spans="1:10" s="194" customFormat="1" ht="15.75">
      <c r="A47" s="190"/>
      <c r="B47" s="203" t="s">
        <v>31</v>
      </c>
      <c r="C47" s="204">
        <f>SUM(C48:C60)</f>
        <v>29056</v>
      </c>
      <c r="D47" s="205">
        <f>SUM(D48:D58)</f>
        <v>0</v>
      </c>
      <c r="E47" s="205">
        <f>SUM(E48:E60)</f>
        <v>19271.2</v>
      </c>
      <c r="F47" s="206">
        <f>SUM(F48:F60)</f>
        <v>8782.2</v>
      </c>
      <c r="J47" s="207"/>
    </row>
    <row r="48" spans="1:10" ht="30" customHeight="1">
      <c r="A48" s="10"/>
      <c r="B48" s="33" t="s">
        <v>21</v>
      </c>
      <c r="C48" s="17">
        <v>14438.5</v>
      </c>
      <c r="D48" s="18"/>
      <c r="E48" s="17">
        <v>8232</v>
      </c>
      <c r="F48" s="20">
        <v>2000</v>
      </c>
      <c r="H48" s="9"/>
      <c r="J48" s="46"/>
    </row>
    <row r="49" spans="1:10" ht="30" customHeight="1">
      <c r="A49" s="10"/>
      <c r="B49" s="33" t="s">
        <v>60</v>
      </c>
      <c r="C49" s="2">
        <v>6450</v>
      </c>
      <c r="D49" s="78"/>
      <c r="E49" s="2">
        <v>4597</v>
      </c>
      <c r="F49" s="86">
        <v>500</v>
      </c>
      <c r="H49" s="9"/>
      <c r="J49" s="46"/>
    </row>
    <row r="50" spans="1:10" ht="45.75" customHeight="1">
      <c r="A50" s="10"/>
      <c r="B50" s="32" t="s">
        <v>173</v>
      </c>
      <c r="C50" s="17">
        <v>290</v>
      </c>
      <c r="D50" s="18"/>
      <c r="E50" s="17">
        <v>290</v>
      </c>
      <c r="F50" s="20">
        <v>290</v>
      </c>
      <c r="J50" s="46"/>
    </row>
    <row r="51" spans="1:10" ht="23.25" customHeight="1">
      <c r="A51" s="10"/>
      <c r="B51" s="32" t="s">
        <v>61</v>
      </c>
      <c r="C51" s="17">
        <v>2482</v>
      </c>
      <c r="D51" s="18"/>
      <c r="E51" s="17">
        <v>1462</v>
      </c>
      <c r="F51" s="20">
        <v>1462</v>
      </c>
      <c r="J51" s="46"/>
    </row>
    <row r="52" spans="1:10" ht="23.25" customHeight="1">
      <c r="A52" s="10"/>
      <c r="B52" s="32" t="s">
        <v>85</v>
      </c>
      <c r="C52" s="17">
        <v>1700</v>
      </c>
      <c r="D52" s="18"/>
      <c r="E52" s="17">
        <v>1539.2</v>
      </c>
      <c r="F52" s="20">
        <v>1539.2</v>
      </c>
      <c r="J52" s="46"/>
    </row>
    <row r="53" spans="1:10" ht="18" customHeight="1">
      <c r="A53" s="10"/>
      <c r="B53" s="35" t="s">
        <v>83</v>
      </c>
      <c r="C53" s="17">
        <v>1116</v>
      </c>
      <c r="D53" s="18"/>
      <c r="E53" s="17">
        <v>600</v>
      </c>
      <c r="F53" s="20">
        <v>600</v>
      </c>
      <c r="J53" s="46"/>
    </row>
    <row r="54" spans="1:6" ht="18" customHeight="1">
      <c r="A54" s="40"/>
      <c r="B54" s="35" t="s">
        <v>111</v>
      </c>
      <c r="C54" s="17">
        <v>299</v>
      </c>
      <c r="D54" s="18"/>
      <c r="E54" s="17">
        <v>299</v>
      </c>
      <c r="F54" s="20">
        <v>299</v>
      </c>
    </row>
    <row r="55" spans="1:10" ht="29.25" customHeight="1">
      <c r="A55" s="10"/>
      <c r="B55" s="34" t="s">
        <v>184</v>
      </c>
      <c r="C55" s="17">
        <v>268.5</v>
      </c>
      <c r="D55" s="18"/>
      <c r="E55" s="17">
        <v>240</v>
      </c>
      <c r="F55" s="20">
        <v>240</v>
      </c>
      <c r="G55" s="87"/>
      <c r="H55" s="87"/>
      <c r="I55" s="87"/>
      <c r="J55" s="88"/>
    </row>
    <row r="56" spans="1:10" ht="45.75" customHeight="1">
      <c r="A56" s="10"/>
      <c r="B56" s="35" t="s">
        <v>119</v>
      </c>
      <c r="C56" s="17">
        <v>450</v>
      </c>
      <c r="D56" s="18"/>
      <c r="E56" s="17">
        <v>450</v>
      </c>
      <c r="F56" s="20">
        <v>290</v>
      </c>
      <c r="G56" s="87"/>
      <c r="H56" s="87"/>
      <c r="I56" s="87"/>
      <c r="J56" s="88"/>
    </row>
    <row r="57" spans="1:10" ht="30.75" customHeight="1">
      <c r="A57" s="10"/>
      <c r="B57" s="35" t="s">
        <v>183</v>
      </c>
      <c r="C57" s="17">
        <v>72</v>
      </c>
      <c r="D57" s="18"/>
      <c r="E57" s="17">
        <v>72</v>
      </c>
      <c r="F57" s="20">
        <v>72</v>
      </c>
      <c r="G57" s="87"/>
      <c r="H57" s="87"/>
      <c r="I57" s="87"/>
      <c r="J57" s="88"/>
    </row>
    <row r="58" spans="1:10" ht="18" customHeight="1">
      <c r="A58" s="10"/>
      <c r="B58" s="35" t="s">
        <v>106</v>
      </c>
      <c r="C58" s="17">
        <v>240</v>
      </c>
      <c r="D58" s="18"/>
      <c r="E58" s="17">
        <v>240</v>
      </c>
      <c r="F58" s="20">
        <v>240</v>
      </c>
      <c r="G58" s="893" t="s">
        <v>113</v>
      </c>
      <c r="H58" s="893"/>
      <c r="I58" s="893"/>
      <c r="J58" s="80">
        <v>4550</v>
      </c>
    </row>
    <row r="59" spans="1:12" ht="31.5" customHeight="1">
      <c r="A59" s="40"/>
      <c r="B59" s="34" t="s">
        <v>125</v>
      </c>
      <c r="C59" s="98">
        <v>150</v>
      </c>
      <c r="D59" s="98"/>
      <c r="E59" s="98">
        <v>150</v>
      </c>
      <c r="F59" s="99">
        <v>150</v>
      </c>
      <c r="G59" s="100"/>
      <c r="H59" s="44"/>
      <c r="I59" s="44"/>
      <c r="J59" s="44"/>
      <c r="K59" s="44"/>
      <c r="L59" s="44"/>
    </row>
    <row r="60" spans="1:10" ht="29.25" customHeight="1">
      <c r="A60" s="10"/>
      <c r="B60" s="35" t="s">
        <v>123</v>
      </c>
      <c r="C60" s="17">
        <v>1100</v>
      </c>
      <c r="D60" s="18"/>
      <c r="E60" s="17">
        <v>1100</v>
      </c>
      <c r="F60" s="96">
        <v>1100</v>
      </c>
      <c r="G60" s="97"/>
      <c r="H60" s="97"/>
      <c r="I60" s="97"/>
      <c r="J60" s="52"/>
    </row>
    <row r="61" spans="1:6" s="194" customFormat="1" ht="15.75">
      <c r="A61" s="190"/>
      <c r="B61" s="191" t="s">
        <v>64</v>
      </c>
      <c r="C61" s="205">
        <f>SUM(C62:C67)</f>
        <v>899</v>
      </c>
      <c r="D61" s="205">
        <f>SUM(D62:D67)</f>
        <v>0</v>
      </c>
      <c r="E61" s="205">
        <f>SUM(E62:E67)</f>
        <v>899</v>
      </c>
      <c r="F61" s="206">
        <f>SUM(F62:F67)</f>
        <v>899</v>
      </c>
    </row>
    <row r="62" spans="1:6" ht="18" customHeight="1">
      <c r="A62" s="10"/>
      <c r="B62" s="32" t="s">
        <v>66</v>
      </c>
      <c r="C62" s="17">
        <v>200</v>
      </c>
      <c r="D62" s="18"/>
      <c r="E62" s="17">
        <v>200</v>
      </c>
      <c r="F62" s="20">
        <v>200</v>
      </c>
    </row>
    <row r="63" spans="1:6" ht="34.5" customHeight="1">
      <c r="A63" s="10"/>
      <c r="B63" s="32" t="s">
        <v>67</v>
      </c>
      <c r="C63" s="17">
        <v>299</v>
      </c>
      <c r="D63" s="18"/>
      <c r="E63" s="17">
        <v>299</v>
      </c>
      <c r="F63" s="20">
        <v>299</v>
      </c>
    </row>
    <row r="64" spans="1:6" ht="22.5" customHeight="1">
      <c r="A64" s="10"/>
      <c r="B64" s="32" t="s">
        <v>81</v>
      </c>
      <c r="C64" s="17">
        <v>100</v>
      </c>
      <c r="D64" s="18"/>
      <c r="E64" s="17">
        <v>100</v>
      </c>
      <c r="F64" s="20">
        <v>100</v>
      </c>
    </row>
    <row r="65" spans="1:6" ht="30" customHeight="1">
      <c r="A65" s="10"/>
      <c r="B65" s="32" t="s">
        <v>68</v>
      </c>
      <c r="C65" s="17">
        <v>100</v>
      </c>
      <c r="D65" s="18"/>
      <c r="E65" s="17">
        <v>100</v>
      </c>
      <c r="F65" s="20">
        <v>100</v>
      </c>
    </row>
    <row r="66" spans="1:6" s="89" customFormat="1" ht="30.75" customHeight="1" thickBot="1">
      <c r="A66" s="172"/>
      <c r="B66" s="173" t="s">
        <v>185</v>
      </c>
      <c r="C66" s="174">
        <v>80</v>
      </c>
      <c r="D66" s="175"/>
      <c r="E66" s="174">
        <v>80</v>
      </c>
      <c r="F66" s="176">
        <v>80</v>
      </c>
    </row>
    <row r="67" spans="1:6" ht="30" customHeight="1">
      <c r="A67" s="10"/>
      <c r="B67" s="32" t="s">
        <v>120</v>
      </c>
      <c r="C67" s="17">
        <v>120</v>
      </c>
      <c r="D67" s="18"/>
      <c r="E67" s="17">
        <v>120</v>
      </c>
      <c r="F67" s="20">
        <v>120</v>
      </c>
    </row>
    <row r="68" spans="1:6" s="194" customFormat="1" ht="21" customHeight="1">
      <c r="A68" s="190"/>
      <c r="B68" s="203" t="s">
        <v>76</v>
      </c>
      <c r="C68" s="205">
        <f>SUM(C69:C72)</f>
        <v>14950.7</v>
      </c>
      <c r="D68" s="205">
        <f>SUM(D69:D72)</f>
        <v>0</v>
      </c>
      <c r="E68" s="205">
        <f>SUM(E69:E72)</f>
        <v>12745.7</v>
      </c>
      <c r="F68" s="206">
        <f>SUM(F69:F72)</f>
        <v>2013</v>
      </c>
    </row>
    <row r="69" spans="1:6" ht="30" customHeight="1">
      <c r="A69" s="10"/>
      <c r="B69" s="32" t="s">
        <v>77</v>
      </c>
      <c r="C69" s="17">
        <v>12298.7</v>
      </c>
      <c r="D69" s="18"/>
      <c r="E69" s="17">
        <v>10998.7</v>
      </c>
      <c r="F69" s="20">
        <v>566</v>
      </c>
    </row>
    <row r="70" spans="1:6" ht="31.5" customHeight="1">
      <c r="A70" s="10"/>
      <c r="B70" s="12" t="s">
        <v>95</v>
      </c>
      <c r="C70" s="17">
        <v>2102</v>
      </c>
      <c r="D70" s="18"/>
      <c r="E70" s="17">
        <v>1197</v>
      </c>
      <c r="F70" s="20">
        <v>897</v>
      </c>
    </row>
    <row r="71" spans="1:6" ht="30" customHeight="1">
      <c r="A71" s="10"/>
      <c r="B71" s="35" t="s">
        <v>78</v>
      </c>
      <c r="C71" s="17">
        <v>251</v>
      </c>
      <c r="D71" s="18"/>
      <c r="E71" s="17">
        <v>251</v>
      </c>
      <c r="F71" s="20">
        <v>251</v>
      </c>
    </row>
    <row r="72" spans="1:6" ht="19.5" customHeight="1">
      <c r="A72" s="10"/>
      <c r="B72" s="35" t="s">
        <v>79</v>
      </c>
      <c r="C72" s="17">
        <v>299</v>
      </c>
      <c r="D72" s="18"/>
      <c r="E72" s="17">
        <v>299</v>
      </c>
      <c r="F72" s="20">
        <v>299</v>
      </c>
    </row>
    <row r="73" spans="1:6" ht="15.75">
      <c r="A73" s="10"/>
      <c r="B73" s="179" t="s">
        <v>69</v>
      </c>
      <c r="C73" s="57">
        <f>C74+C87</f>
        <v>49825</v>
      </c>
      <c r="D73" s="57">
        <f>D74+D87</f>
        <v>0</v>
      </c>
      <c r="E73" s="57">
        <f>E74+E87</f>
        <v>49704</v>
      </c>
      <c r="F73" s="83">
        <f>F74+F87</f>
        <v>39945</v>
      </c>
    </row>
    <row r="74" spans="1:6" s="194" customFormat="1" ht="15.75">
      <c r="A74" s="190"/>
      <c r="B74" s="203" t="s">
        <v>31</v>
      </c>
      <c r="C74" s="205">
        <f>SUM(C75:C86)</f>
        <v>34070</v>
      </c>
      <c r="D74" s="205">
        <f>SUM(D79:D86)</f>
        <v>0</v>
      </c>
      <c r="E74" s="205">
        <f>SUM(E75:E86)</f>
        <v>33949</v>
      </c>
      <c r="F74" s="206">
        <f>SUM(F75:F86)</f>
        <v>24249</v>
      </c>
    </row>
    <row r="75" spans="1:6" s="124" customFormat="1" ht="90.75" customHeight="1">
      <c r="A75" s="120"/>
      <c r="B75" s="113" t="s">
        <v>49</v>
      </c>
      <c r="C75" s="121">
        <v>4500</v>
      </c>
      <c r="D75" s="122"/>
      <c r="E75" s="121">
        <v>4500</v>
      </c>
      <c r="F75" s="123">
        <v>4500</v>
      </c>
    </row>
    <row r="76" spans="1:6" s="118" customFormat="1" ht="30">
      <c r="A76" s="114"/>
      <c r="B76" s="125" t="s">
        <v>38</v>
      </c>
      <c r="C76" s="121">
        <v>1600</v>
      </c>
      <c r="D76" s="122"/>
      <c r="E76" s="121">
        <v>1600</v>
      </c>
      <c r="F76" s="123">
        <v>1600</v>
      </c>
    </row>
    <row r="77" spans="1:6" s="124" customFormat="1" ht="19.5" customHeight="1">
      <c r="A77" s="120"/>
      <c r="B77" s="125" t="s">
        <v>37</v>
      </c>
      <c r="C77" s="121">
        <v>1700</v>
      </c>
      <c r="D77" s="122"/>
      <c r="E77" s="121">
        <v>1700</v>
      </c>
      <c r="F77" s="123">
        <v>1700</v>
      </c>
    </row>
    <row r="78" spans="1:6" s="124" customFormat="1" ht="78" customHeight="1">
      <c r="A78" s="120"/>
      <c r="B78" s="127" t="s">
        <v>134</v>
      </c>
      <c r="C78" s="121">
        <v>7300</v>
      </c>
      <c r="D78" s="122"/>
      <c r="E78" s="121">
        <v>7300</v>
      </c>
      <c r="F78" s="123">
        <v>7300</v>
      </c>
    </row>
    <row r="79" spans="1:6" s="54" customFormat="1" ht="30">
      <c r="A79" s="53"/>
      <c r="B79" s="75" t="s">
        <v>47</v>
      </c>
      <c r="C79" s="67">
        <v>1250</v>
      </c>
      <c r="D79" s="67"/>
      <c r="E79" s="67">
        <v>1250</v>
      </c>
      <c r="F79" s="68">
        <v>1250</v>
      </c>
    </row>
    <row r="80" spans="1:6" s="54" customFormat="1" ht="30">
      <c r="A80" s="53"/>
      <c r="B80" s="74" t="s">
        <v>29</v>
      </c>
      <c r="C80" s="67">
        <v>1250</v>
      </c>
      <c r="D80" s="67"/>
      <c r="E80" s="67">
        <v>1250</v>
      </c>
      <c r="F80" s="68">
        <v>1250</v>
      </c>
    </row>
    <row r="81" spans="1:6" s="54" customFormat="1" ht="35.25" customHeight="1">
      <c r="A81" s="53"/>
      <c r="B81" s="73" t="s">
        <v>48</v>
      </c>
      <c r="C81" s="67">
        <v>1250</v>
      </c>
      <c r="D81" s="67"/>
      <c r="E81" s="67">
        <v>1250</v>
      </c>
      <c r="F81" s="68">
        <v>1250</v>
      </c>
    </row>
    <row r="82" spans="1:6" ht="35.25" customHeight="1">
      <c r="A82" s="10"/>
      <c r="B82" s="4" t="s">
        <v>165</v>
      </c>
      <c r="C82" s="17">
        <v>850</v>
      </c>
      <c r="D82" s="18"/>
      <c r="E82" s="17">
        <v>850</v>
      </c>
      <c r="F82" s="20">
        <v>850</v>
      </c>
    </row>
    <row r="83" spans="1:6" ht="45">
      <c r="A83" s="10"/>
      <c r="B83" s="4" t="s">
        <v>50</v>
      </c>
      <c r="C83" s="17">
        <v>1200</v>
      </c>
      <c r="D83" s="18"/>
      <c r="E83" s="17">
        <v>1200</v>
      </c>
      <c r="F83" s="20">
        <v>1200</v>
      </c>
    </row>
    <row r="84" spans="1:6" ht="30">
      <c r="A84" s="10"/>
      <c r="B84" s="4" t="s">
        <v>51</v>
      </c>
      <c r="C84" s="17">
        <v>1250</v>
      </c>
      <c r="D84" s="18"/>
      <c r="E84" s="17">
        <v>1250</v>
      </c>
      <c r="F84" s="20">
        <v>1250</v>
      </c>
    </row>
    <row r="85" spans="1:6" s="124" customFormat="1" ht="75">
      <c r="A85" s="120"/>
      <c r="B85" s="113" t="s">
        <v>42</v>
      </c>
      <c r="C85" s="121">
        <v>10500</v>
      </c>
      <c r="D85" s="122"/>
      <c r="E85" s="121">
        <v>10500</v>
      </c>
      <c r="F85" s="123">
        <v>800</v>
      </c>
    </row>
    <row r="86" spans="1:6" ht="52.5" customHeight="1">
      <c r="A86" s="10"/>
      <c r="B86" s="4" t="s">
        <v>30</v>
      </c>
      <c r="C86" s="17">
        <v>1420</v>
      </c>
      <c r="D86" s="19"/>
      <c r="E86" s="17">
        <v>1299</v>
      </c>
      <c r="F86" s="20">
        <v>1299</v>
      </c>
    </row>
    <row r="87" spans="1:6" s="194" customFormat="1" ht="15.75">
      <c r="A87" s="190"/>
      <c r="B87" s="203" t="s">
        <v>64</v>
      </c>
      <c r="C87" s="205">
        <f>SUM(C88:C152)</f>
        <v>15755</v>
      </c>
      <c r="D87" s="205">
        <f>SUM(D110:D152)</f>
        <v>0</v>
      </c>
      <c r="E87" s="205">
        <f>SUM(E88:E152)</f>
        <v>15755</v>
      </c>
      <c r="F87" s="206">
        <f>SUM(F88:F152)</f>
        <v>15696</v>
      </c>
    </row>
    <row r="88" spans="1:6" s="118" customFormat="1" ht="33.75" customHeight="1">
      <c r="A88" s="114"/>
      <c r="B88" s="115" t="s">
        <v>186</v>
      </c>
      <c r="C88" s="116">
        <v>200</v>
      </c>
      <c r="D88" s="116"/>
      <c r="E88" s="116">
        <v>200</v>
      </c>
      <c r="F88" s="117">
        <v>200</v>
      </c>
    </row>
    <row r="89" spans="1:6" s="118" customFormat="1" ht="33.75" customHeight="1">
      <c r="A89" s="114"/>
      <c r="B89" s="119" t="s">
        <v>187</v>
      </c>
      <c r="C89" s="116">
        <v>150</v>
      </c>
      <c r="D89" s="116"/>
      <c r="E89" s="116">
        <v>150</v>
      </c>
      <c r="F89" s="117">
        <v>150</v>
      </c>
    </row>
    <row r="90" spans="1:6" s="118" customFormat="1" ht="33.75" customHeight="1">
      <c r="A90" s="114"/>
      <c r="B90" s="119" t="s">
        <v>188</v>
      </c>
      <c r="C90" s="116">
        <v>50</v>
      </c>
      <c r="D90" s="116"/>
      <c r="E90" s="116">
        <v>50</v>
      </c>
      <c r="F90" s="117">
        <v>50</v>
      </c>
    </row>
    <row r="91" spans="1:6" s="118" customFormat="1" ht="33.75" customHeight="1">
      <c r="A91" s="114"/>
      <c r="B91" s="119" t="s">
        <v>189</v>
      </c>
      <c r="C91" s="116">
        <v>80</v>
      </c>
      <c r="D91" s="116"/>
      <c r="E91" s="116">
        <v>80</v>
      </c>
      <c r="F91" s="117">
        <v>80</v>
      </c>
    </row>
    <row r="92" spans="1:6" s="124" customFormat="1" ht="33.75" customHeight="1">
      <c r="A92" s="120"/>
      <c r="B92" s="126" t="s">
        <v>55</v>
      </c>
      <c r="C92" s="121">
        <v>90</v>
      </c>
      <c r="D92" s="122"/>
      <c r="E92" s="121">
        <v>90</v>
      </c>
      <c r="F92" s="123">
        <v>90</v>
      </c>
    </row>
    <row r="93" spans="1:6" s="124" customFormat="1" ht="51" customHeight="1">
      <c r="A93" s="120"/>
      <c r="B93" s="127" t="s">
        <v>193</v>
      </c>
      <c r="C93" s="121">
        <v>180</v>
      </c>
      <c r="D93" s="122"/>
      <c r="E93" s="121">
        <v>180</v>
      </c>
      <c r="F93" s="123">
        <v>180</v>
      </c>
    </row>
    <row r="94" spans="1:6" s="124" customFormat="1" ht="51" customHeight="1">
      <c r="A94" s="120"/>
      <c r="B94" s="127" t="s">
        <v>194</v>
      </c>
      <c r="C94" s="121">
        <v>150</v>
      </c>
      <c r="D94" s="122"/>
      <c r="E94" s="121">
        <v>150</v>
      </c>
      <c r="F94" s="123">
        <v>150</v>
      </c>
    </row>
    <row r="95" spans="1:6" s="124" customFormat="1" ht="33.75" customHeight="1">
      <c r="A95" s="120"/>
      <c r="B95" s="128" t="s">
        <v>195</v>
      </c>
      <c r="C95" s="121">
        <v>70</v>
      </c>
      <c r="D95" s="122"/>
      <c r="E95" s="121">
        <v>70</v>
      </c>
      <c r="F95" s="123">
        <v>70</v>
      </c>
    </row>
    <row r="96" spans="1:6" s="124" customFormat="1" ht="30.75" customHeight="1">
      <c r="A96" s="120"/>
      <c r="B96" s="127" t="s">
        <v>196</v>
      </c>
      <c r="C96" s="121">
        <v>150</v>
      </c>
      <c r="D96" s="122"/>
      <c r="E96" s="121">
        <v>150</v>
      </c>
      <c r="F96" s="123">
        <v>150</v>
      </c>
    </row>
    <row r="97" spans="1:6" s="124" customFormat="1" ht="42.75" customHeight="1">
      <c r="A97" s="120"/>
      <c r="B97" s="128" t="s">
        <v>197</v>
      </c>
      <c r="C97" s="121">
        <v>80</v>
      </c>
      <c r="D97" s="122"/>
      <c r="E97" s="121">
        <v>80</v>
      </c>
      <c r="F97" s="123">
        <v>80</v>
      </c>
    </row>
    <row r="98" spans="1:6" s="133" customFormat="1" ht="33" customHeight="1">
      <c r="A98" s="129"/>
      <c r="B98" s="127" t="s">
        <v>198</v>
      </c>
      <c r="C98" s="130">
        <v>100</v>
      </c>
      <c r="D98" s="131"/>
      <c r="E98" s="130">
        <v>100</v>
      </c>
      <c r="F98" s="132">
        <v>100</v>
      </c>
    </row>
    <row r="99" spans="1:6" s="124" customFormat="1" ht="33.75" customHeight="1">
      <c r="A99" s="120"/>
      <c r="B99" s="128" t="s">
        <v>199</v>
      </c>
      <c r="C99" s="121">
        <v>250</v>
      </c>
      <c r="D99" s="122"/>
      <c r="E99" s="121">
        <v>250</v>
      </c>
      <c r="F99" s="123">
        <v>250</v>
      </c>
    </row>
    <row r="100" spans="1:6" s="124" customFormat="1" ht="33.75" customHeight="1">
      <c r="A100" s="120"/>
      <c r="B100" s="127" t="s">
        <v>200</v>
      </c>
      <c r="C100" s="121">
        <v>80</v>
      </c>
      <c r="D100" s="122"/>
      <c r="E100" s="121">
        <v>80</v>
      </c>
      <c r="F100" s="123">
        <v>80</v>
      </c>
    </row>
    <row r="101" spans="1:6" s="124" customFormat="1" ht="36" customHeight="1">
      <c r="A101" s="120"/>
      <c r="B101" s="135" t="s">
        <v>54</v>
      </c>
      <c r="C101" s="121">
        <v>70</v>
      </c>
      <c r="D101" s="122"/>
      <c r="E101" s="121">
        <v>70</v>
      </c>
      <c r="F101" s="123">
        <v>70</v>
      </c>
    </row>
    <row r="102" spans="1:6" s="124" customFormat="1" ht="33" customHeight="1">
      <c r="A102" s="120"/>
      <c r="B102" s="135" t="s">
        <v>112</v>
      </c>
      <c r="C102" s="121">
        <v>2000</v>
      </c>
      <c r="D102" s="122"/>
      <c r="E102" s="121">
        <v>2000</v>
      </c>
      <c r="F102" s="123">
        <v>2000</v>
      </c>
    </row>
    <row r="103" spans="1:6" s="124" customFormat="1" ht="33" customHeight="1">
      <c r="A103" s="120"/>
      <c r="B103" s="128" t="s">
        <v>201</v>
      </c>
      <c r="C103" s="121">
        <v>80</v>
      </c>
      <c r="D103" s="122"/>
      <c r="E103" s="121">
        <v>80</v>
      </c>
      <c r="F103" s="123">
        <v>80</v>
      </c>
    </row>
    <row r="104" spans="1:6" s="124" customFormat="1" ht="33" customHeight="1">
      <c r="A104" s="120"/>
      <c r="B104" s="127" t="s">
        <v>202</v>
      </c>
      <c r="C104" s="121">
        <v>80</v>
      </c>
      <c r="D104" s="122"/>
      <c r="E104" s="121">
        <v>80</v>
      </c>
      <c r="F104" s="123">
        <v>80</v>
      </c>
    </row>
    <row r="105" spans="1:6" s="124" customFormat="1" ht="33" customHeight="1">
      <c r="A105" s="120"/>
      <c r="B105" s="128" t="s">
        <v>232</v>
      </c>
      <c r="C105" s="121">
        <v>100</v>
      </c>
      <c r="D105" s="122"/>
      <c r="E105" s="121">
        <v>100</v>
      </c>
      <c r="F105" s="123">
        <v>100</v>
      </c>
    </row>
    <row r="106" spans="1:6" s="124" customFormat="1" ht="33" customHeight="1">
      <c r="A106" s="120"/>
      <c r="B106" s="135" t="s">
        <v>115</v>
      </c>
      <c r="C106" s="121">
        <v>90</v>
      </c>
      <c r="D106" s="122"/>
      <c r="E106" s="121">
        <v>90</v>
      </c>
      <c r="F106" s="123">
        <v>90</v>
      </c>
    </row>
    <row r="107" spans="1:6" s="124" customFormat="1" ht="30" customHeight="1">
      <c r="A107" s="134"/>
      <c r="B107" s="135" t="s">
        <v>24</v>
      </c>
      <c r="C107" s="121">
        <v>270</v>
      </c>
      <c r="D107" s="122"/>
      <c r="E107" s="121">
        <v>270</v>
      </c>
      <c r="F107" s="123">
        <v>270</v>
      </c>
    </row>
    <row r="108" spans="1:6" s="124" customFormat="1" ht="39" customHeight="1">
      <c r="A108" s="134"/>
      <c r="B108" s="128" t="s">
        <v>233</v>
      </c>
      <c r="C108" s="121">
        <v>70</v>
      </c>
      <c r="D108" s="122"/>
      <c r="E108" s="121">
        <v>70</v>
      </c>
      <c r="F108" s="123">
        <v>70</v>
      </c>
    </row>
    <row r="109" spans="1:7" ht="51.75" customHeight="1">
      <c r="A109" s="71"/>
      <c r="B109" s="109" t="s">
        <v>236</v>
      </c>
      <c r="C109" s="110">
        <v>100</v>
      </c>
      <c r="D109" s="111"/>
      <c r="E109" s="110">
        <v>100</v>
      </c>
      <c r="F109" s="112">
        <v>100</v>
      </c>
      <c r="G109" s="9">
        <f>F109</f>
        <v>100</v>
      </c>
    </row>
    <row r="110" spans="1:6" ht="29.25" customHeight="1">
      <c r="A110" s="10"/>
      <c r="B110" s="4" t="s">
        <v>52</v>
      </c>
      <c r="C110" s="17">
        <v>250</v>
      </c>
      <c r="D110" s="18"/>
      <c r="E110" s="17">
        <v>250</v>
      </c>
      <c r="F110" s="20">
        <v>250</v>
      </c>
    </row>
    <row r="111" spans="1:8" s="89" customFormat="1" ht="18.75" customHeight="1">
      <c r="A111" s="71"/>
      <c r="B111" s="72" t="s">
        <v>70</v>
      </c>
      <c r="C111" s="69">
        <v>685</v>
      </c>
      <c r="D111" s="70"/>
      <c r="E111" s="69">
        <v>685</v>
      </c>
      <c r="F111" s="56">
        <v>685</v>
      </c>
      <c r="G111" s="89">
        <v>525.136</v>
      </c>
      <c r="H111" s="90" t="s">
        <v>23</v>
      </c>
    </row>
    <row r="112" spans="1:8" ht="36.75" customHeight="1">
      <c r="A112" s="71"/>
      <c r="B112" s="72" t="s">
        <v>25</v>
      </c>
      <c r="C112" s="69">
        <v>100</v>
      </c>
      <c r="D112" s="70"/>
      <c r="E112" s="69">
        <v>100</v>
      </c>
      <c r="F112" s="56">
        <v>100</v>
      </c>
      <c r="H112" s="39"/>
    </row>
    <row r="113" spans="1:6" ht="45" customHeight="1">
      <c r="A113" s="66"/>
      <c r="B113" s="4" t="s">
        <v>234</v>
      </c>
      <c r="C113" s="17">
        <v>200</v>
      </c>
      <c r="D113" s="18"/>
      <c r="E113" s="17">
        <v>200</v>
      </c>
      <c r="F113" s="20">
        <v>200</v>
      </c>
    </row>
    <row r="114" spans="1:6" s="124" customFormat="1" ht="95.25" customHeight="1">
      <c r="A114" s="134"/>
      <c r="B114" s="178" t="s">
        <v>262</v>
      </c>
      <c r="C114" s="121">
        <v>250</v>
      </c>
      <c r="D114" s="122"/>
      <c r="E114" s="121">
        <v>250</v>
      </c>
      <c r="F114" s="123">
        <v>250</v>
      </c>
    </row>
    <row r="115" spans="1:6" s="140" customFormat="1" ht="46.5" customHeight="1">
      <c r="A115" s="136"/>
      <c r="B115" s="141" t="s">
        <v>264</v>
      </c>
      <c r="C115" s="137">
        <v>300</v>
      </c>
      <c r="D115" s="138"/>
      <c r="E115" s="137">
        <v>300</v>
      </c>
      <c r="F115" s="139">
        <v>300</v>
      </c>
    </row>
    <row r="116" spans="1:6" s="13" customFormat="1" ht="30.75" customHeight="1">
      <c r="A116" s="120"/>
      <c r="B116" s="127" t="s">
        <v>265</v>
      </c>
      <c r="C116" s="121">
        <v>150</v>
      </c>
      <c r="D116" s="142"/>
      <c r="E116" s="121">
        <v>150</v>
      </c>
      <c r="F116" s="20">
        <v>150</v>
      </c>
    </row>
    <row r="117" spans="1:6" s="13" customFormat="1" ht="33" customHeight="1">
      <c r="A117" s="120"/>
      <c r="B117" s="127" t="s">
        <v>166</v>
      </c>
      <c r="C117" s="121">
        <v>60</v>
      </c>
      <c r="D117" s="142"/>
      <c r="E117" s="121">
        <v>60</v>
      </c>
      <c r="F117" s="20">
        <v>60</v>
      </c>
    </row>
    <row r="118" spans="1:6" s="13" customFormat="1" ht="30.75" customHeight="1">
      <c r="A118" s="120"/>
      <c r="B118" s="127" t="s">
        <v>266</v>
      </c>
      <c r="C118" s="121">
        <v>60</v>
      </c>
      <c r="D118" s="142"/>
      <c r="E118" s="121">
        <v>60</v>
      </c>
      <c r="F118" s="20">
        <v>60</v>
      </c>
    </row>
    <row r="119" spans="1:6" s="13" customFormat="1" ht="63.75" customHeight="1">
      <c r="A119" s="120"/>
      <c r="B119" s="127" t="s">
        <v>267</v>
      </c>
      <c r="C119" s="121">
        <v>200</v>
      </c>
      <c r="D119" s="142"/>
      <c r="E119" s="121">
        <v>200</v>
      </c>
      <c r="F119" s="20">
        <v>200</v>
      </c>
    </row>
    <row r="120" spans="1:6" s="13" customFormat="1" ht="32.25" customHeight="1">
      <c r="A120" s="120"/>
      <c r="B120" s="127" t="s">
        <v>268</v>
      </c>
      <c r="C120" s="121">
        <v>80</v>
      </c>
      <c r="D120" s="142"/>
      <c r="E120" s="121">
        <v>80</v>
      </c>
      <c r="F120" s="20">
        <v>80</v>
      </c>
    </row>
    <row r="121" spans="1:6" s="13" customFormat="1" ht="33" customHeight="1">
      <c r="A121" s="120"/>
      <c r="B121" s="127" t="s">
        <v>269</v>
      </c>
      <c r="C121" s="121">
        <v>290</v>
      </c>
      <c r="D121" s="122"/>
      <c r="E121" s="121">
        <v>290</v>
      </c>
      <c r="F121" s="20">
        <v>290</v>
      </c>
    </row>
    <row r="122" spans="1:6" s="13" customFormat="1" ht="34.5" customHeight="1">
      <c r="A122" s="120"/>
      <c r="B122" s="127" t="s">
        <v>270</v>
      </c>
      <c r="C122" s="121">
        <v>200</v>
      </c>
      <c r="D122" s="122"/>
      <c r="E122" s="121">
        <v>200</v>
      </c>
      <c r="F122" s="20">
        <v>200</v>
      </c>
    </row>
    <row r="123" spans="1:6" s="13" customFormat="1" ht="48" customHeight="1">
      <c r="A123" s="120"/>
      <c r="B123" s="141" t="s">
        <v>271</v>
      </c>
      <c r="C123" s="137">
        <v>200</v>
      </c>
      <c r="D123" s="138"/>
      <c r="E123" s="137">
        <v>200</v>
      </c>
      <c r="F123" s="144">
        <v>200</v>
      </c>
    </row>
    <row r="124" spans="1:6" s="27" customFormat="1" ht="53.25" customHeight="1">
      <c r="A124" s="120"/>
      <c r="B124" s="127" t="s">
        <v>272</v>
      </c>
      <c r="C124" s="145">
        <v>250</v>
      </c>
      <c r="D124" s="145"/>
      <c r="E124" s="145">
        <v>250</v>
      </c>
      <c r="F124" s="146">
        <v>250</v>
      </c>
    </row>
    <row r="125" spans="1:6" s="27" customFormat="1" ht="66" customHeight="1">
      <c r="A125" s="120"/>
      <c r="B125" s="127" t="s">
        <v>273</v>
      </c>
      <c r="C125" s="137">
        <v>200</v>
      </c>
      <c r="D125" s="138"/>
      <c r="E125" s="137">
        <v>200</v>
      </c>
      <c r="F125" s="144">
        <v>200</v>
      </c>
    </row>
    <row r="126" spans="1:6" s="27" customFormat="1" ht="62.25" customHeight="1">
      <c r="A126" s="120"/>
      <c r="B126" s="127" t="s">
        <v>274</v>
      </c>
      <c r="C126" s="137">
        <v>220</v>
      </c>
      <c r="D126" s="138"/>
      <c r="E126" s="137">
        <v>220</v>
      </c>
      <c r="F126" s="144">
        <v>220</v>
      </c>
    </row>
    <row r="127" spans="1:6" s="27" customFormat="1" ht="50.25" customHeight="1">
      <c r="A127" s="120"/>
      <c r="B127" s="127" t="s">
        <v>275</v>
      </c>
      <c r="C127" s="137">
        <v>150</v>
      </c>
      <c r="D127" s="138"/>
      <c r="E127" s="137">
        <v>150</v>
      </c>
      <c r="F127" s="144">
        <v>150</v>
      </c>
    </row>
    <row r="128" spans="1:6" s="27" customFormat="1" ht="65.25" customHeight="1">
      <c r="A128" s="136"/>
      <c r="B128" s="151" t="s">
        <v>27</v>
      </c>
      <c r="C128" s="137">
        <v>200</v>
      </c>
      <c r="D128" s="138"/>
      <c r="E128" s="137">
        <v>200</v>
      </c>
      <c r="F128" s="144">
        <v>200</v>
      </c>
    </row>
    <row r="129" spans="1:6" s="27" customFormat="1" ht="63" customHeight="1">
      <c r="A129" s="120"/>
      <c r="B129" s="152" t="s">
        <v>41</v>
      </c>
      <c r="C129" s="137">
        <v>170</v>
      </c>
      <c r="D129" s="138"/>
      <c r="E129" s="137">
        <v>170</v>
      </c>
      <c r="F129" s="144">
        <v>170</v>
      </c>
    </row>
    <row r="130" spans="1:6" s="27" customFormat="1" ht="33" customHeight="1">
      <c r="A130" s="120"/>
      <c r="B130" s="135" t="s">
        <v>56</v>
      </c>
      <c r="C130" s="137">
        <v>100</v>
      </c>
      <c r="D130" s="138"/>
      <c r="E130" s="137">
        <v>100</v>
      </c>
      <c r="F130" s="144">
        <v>100</v>
      </c>
    </row>
    <row r="131" spans="1:6" s="27" customFormat="1" ht="30" customHeight="1">
      <c r="A131" s="120"/>
      <c r="B131" s="135" t="s">
        <v>105</v>
      </c>
      <c r="C131" s="137">
        <v>2000</v>
      </c>
      <c r="D131" s="138"/>
      <c r="E131" s="137">
        <v>2000</v>
      </c>
      <c r="F131" s="144">
        <v>2000</v>
      </c>
    </row>
    <row r="132" spans="1:6" s="27" customFormat="1" ht="48.75" customHeight="1">
      <c r="A132" s="120"/>
      <c r="B132" s="153" t="s">
        <v>57</v>
      </c>
      <c r="C132" s="137">
        <v>150</v>
      </c>
      <c r="D132" s="138"/>
      <c r="E132" s="137">
        <v>150</v>
      </c>
      <c r="F132" s="147">
        <v>150</v>
      </c>
    </row>
    <row r="133" spans="1:6" s="27" customFormat="1" ht="46.5" customHeight="1">
      <c r="A133" s="143"/>
      <c r="B133" s="152" t="s">
        <v>43</v>
      </c>
      <c r="C133" s="148">
        <v>1500</v>
      </c>
      <c r="D133" s="149"/>
      <c r="E133" s="148">
        <v>1500</v>
      </c>
      <c r="F133" s="150">
        <v>1500</v>
      </c>
    </row>
    <row r="134" spans="1:6" s="27" customFormat="1" ht="79.5" customHeight="1">
      <c r="A134" s="143"/>
      <c r="B134" s="127" t="s">
        <v>276</v>
      </c>
      <c r="C134" s="148">
        <v>150</v>
      </c>
      <c r="D134" s="149"/>
      <c r="E134" s="148">
        <v>150</v>
      </c>
      <c r="F134" s="150">
        <v>150</v>
      </c>
    </row>
    <row r="135" spans="1:6" s="27" customFormat="1" ht="34.5" customHeight="1">
      <c r="A135" s="143"/>
      <c r="B135" s="141" t="s">
        <v>277</v>
      </c>
      <c r="C135" s="148">
        <v>180</v>
      </c>
      <c r="D135" s="149"/>
      <c r="E135" s="148">
        <v>180</v>
      </c>
      <c r="F135" s="150">
        <v>180</v>
      </c>
    </row>
    <row r="136" spans="1:6" s="27" customFormat="1" ht="33" customHeight="1">
      <c r="A136" s="120"/>
      <c r="B136" s="141" t="s">
        <v>278</v>
      </c>
      <c r="C136" s="137">
        <v>299</v>
      </c>
      <c r="D136" s="138"/>
      <c r="E136" s="137">
        <v>299</v>
      </c>
      <c r="F136" s="144">
        <v>299</v>
      </c>
    </row>
    <row r="137" spans="1:6" s="27" customFormat="1" ht="63.75" customHeight="1">
      <c r="A137" s="120"/>
      <c r="B137" s="127" t="s">
        <v>279</v>
      </c>
      <c r="C137" s="137">
        <v>200</v>
      </c>
      <c r="D137" s="138"/>
      <c r="E137" s="137">
        <v>200</v>
      </c>
      <c r="F137" s="144">
        <v>200</v>
      </c>
    </row>
    <row r="138" spans="1:6" s="27" customFormat="1" ht="34.5" customHeight="1">
      <c r="A138" s="120"/>
      <c r="B138" s="135" t="s">
        <v>133</v>
      </c>
      <c r="C138" s="137">
        <v>100</v>
      </c>
      <c r="D138" s="138"/>
      <c r="E138" s="137">
        <v>100</v>
      </c>
      <c r="F138" s="144">
        <v>200</v>
      </c>
    </row>
    <row r="139" spans="1:6" s="140" customFormat="1" ht="47.25" customHeight="1">
      <c r="A139" s="120"/>
      <c r="B139" s="127" t="s">
        <v>280</v>
      </c>
      <c r="C139" s="137"/>
      <c r="D139" s="138"/>
      <c r="E139" s="137"/>
      <c r="F139" s="139">
        <v>290</v>
      </c>
    </row>
    <row r="140" spans="1:6" s="27" customFormat="1" ht="60" customHeight="1">
      <c r="A140" s="120"/>
      <c r="B140" s="151" t="s">
        <v>116</v>
      </c>
      <c r="C140" s="137">
        <v>100</v>
      </c>
      <c r="D140" s="138"/>
      <c r="E140" s="137">
        <v>100</v>
      </c>
      <c r="F140" s="144">
        <v>200</v>
      </c>
    </row>
    <row r="141" spans="1:6" s="27" customFormat="1" ht="28.5" customHeight="1">
      <c r="A141" s="120"/>
      <c r="B141" s="152" t="s">
        <v>39</v>
      </c>
      <c r="C141" s="212">
        <v>299</v>
      </c>
      <c r="D141" s="213"/>
      <c r="E141" s="212">
        <v>299</v>
      </c>
      <c r="F141" s="214">
        <v>200</v>
      </c>
    </row>
    <row r="142" spans="1:6" s="27" customFormat="1" ht="32.25" customHeight="1">
      <c r="A142" s="120"/>
      <c r="B142" s="154" t="s">
        <v>44</v>
      </c>
      <c r="C142" s="212">
        <v>600</v>
      </c>
      <c r="D142" s="213"/>
      <c r="E142" s="212">
        <v>600</v>
      </c>
      <c r="F142" s="214">
        <v>100</v>
      </c>
    </row>
    <row r="143" spans="1:6" s="27" customFormat="1" ht="60.75" customHeight="1">
      <c r="A143" s="120"/>
      <c r="B143" s="155" t="s">
        <v>129</v>
      </c>
      <c r="C143" s="215">
        <v>250</v>
      </c>
      <c r="D143" s="215"/>
      <c r="E143" s="215">
        <v>250</v>
      </c>
      <c r="F143" s="216">
        <v>200</v>
      </c>
    </row>
    <row r="144" spans="1:6" s="27" customFormat="1" ht="20.25" customHeight="1">
      <c r="A144" s="129"/>
      <c r="B144" s="141" t="s">
        <v>281</v>
      </c>
      <c r="C144" s="215"/>
      <c r="D144" s="215"/>
      <c r="E144" s="215"/>
      <c r="F144" s="216">
        <v>200</v>
      </c>
    </row>
    <row r="145" spans="1:6" ht="48" customHeight="1">
      <c r="A145" s="129"/>
      <c r="B145" s="127" t="s">
        <v>282</v>
      </c>
      <c r="C145" s="217">
        <v>200</v>
      </c>
      <c r="D145" s="217"/>
      <c r="E145" s="217">
        <v>200</v>
      </c>
      <c r="F145" s="218">
        <v>100</v>
      </c>
    </row>
    <row r="146" spans="1:6" ht="23.25" customHeight="1">
      <c r="A146" s="129"/>
      <c r="B146" s="141" t="s">
        <v>283</v>
      </c>
      <c r="C146" s="217">
        <v>70</v>
      </c>
      <c r="D146" s="217"/>
      <c r="E146" s="217">
        <v>70</v>
      </c>
      <c r="F146" s="218">
        <v>70</v>
      </c>
    </row>
    <row r="147" spans="1:8" ht="31.5" customHeight="1">
      <c r="A147" s="10"/>
      <c r="B147" s="34" t="s">
        <v>94</v>
      </c>
      <c r="C147" s="17">
        <v>100</v>
      </c>
      <c r="D147" s="18"/>
      <c r="E147" s="17">
        <v>100</v>
      </c>
      <c r="F147" s="20">
        <v>100</v>
      </c>
      <c r="H147" s="39"/>
    </row>
    <row r="148" spans="1:6" ht="65.25" customHeight="1">
      <c r="A148" s="10"/>
      <c r="B148" s="6" t="s">
        <v>45</v>
      </c>
      <c r="C148" s="17">
        <v>150</v>
      </c>
      <c r="D148" s="18"/>
      <c r="E148" s="17">
        <v>150</v>
      </c>
      <c r="F148" s="20">
        <v>150</v>
      </c>
    </row>
    <row r="149" spans="1:6" ht="31.5" customHeight="1">
      <c r="A149" s="10"/>
      <c r="B149" s="34" t="s">
        <v>26</v>
      </c>
      <c r="C149" s="17">
        <v>63</v>
      </c>
      <c r="D149" s="18"/>
      <c r="E149" s="17">
        <v>63</v>
      </c>
      <c r="F149" s="20">
        <v>63</v>
      </c>
    </row>
    <row r="150" spans="1:6" ht="18.75" customHeight="1">
      <c r="A150" s="10"/>
      <c r="B150" s="34" t="s">
        <v>71</v>
      </c>
      <c r="C150" s="17">
        <v>190</v>
      </c>
      <c r="D150" s="18"/>
      <c r="E150" s="17">
        <v>190</v>
      </c>
      <c r="F150" s="20">
        <v>190</v>
      </c>
    </row>
    <row r="151" spans="1:6" ht="30.75" customHeight="1">
      <c r="A151" s="10"/>
      <c r="B151" s="12" t="s">
        <v>46</v>
      </c>
      <c r="C151" s="17">
        <v>50</v>
      </c>
      <c r="D151" s="17"/>
      <c r="E151" s="17">
        <v>50</v>
      </c>
      <c r="F151" s="20">
        <v>50</v>
      </c>
    </row>
    <row r="152" spans="1:6" ht="27" customHeight="1">
      <c r="A152" s="10"/>
      <c r="B152" s="34" t="s">
        <v>235</v>
      </c>
      <c r="C152" s="17">
        <v>299</v>
      </c>
      <c r="D152" s="18"/>
      <c r="E152" s="17">
        <v>299</v>
      </c>
      <c r="F152" s="20">
        <v>299</v>
      </c>
    </row>
    <row r="153" spans="1:6" ht="15.75">
      <c r="A153" s="10"/>
      <c r="B153" s="179" t="s">
        <v>72</v>
      </c>
      <c r="C153" s="57">
        <f>C154+C158+C174</f>
        <v>7161</v>
      </c>
      <c r="D153" s="57">
        <f>D154+D158+D174</f>
        <v>0</v>
      </c>
      <c r="E153" s="57">
        <f>E154+E158+E174</f>
        <v>7161</v>
      </c>
      <c r="F153" s="83">
        <f>F154+F158+F174</f>
        <v>6263</v>
      </c>
    </row>
    <row r="154" spans="1:13" s="194" customFormat="1" ht="15.75">
      <c r="A154" s="190"/>
      <c r="B154" s="203" t="s">
        <v>31</v>
      </c>
      <c r="C154" s="205">
        <f>SUM(C155:C157)</f>
        <v>3818</v>
      </c>
      <c r="D154" s="205">
        <f>SUM(D157:D157)</f>
        <v>0</v>
      </c>
      <c r="E154" s="205">
        <f>SUM(E155:E157)</f>
        <v>3818</v>
      </c>
      <c r="F154" s="206">
        <f>SUM(F155:F157)</f>
        <v>2920</v>
      </c>
      <c r="H154" s="208"/>
      <c r="I154" s="208"/>
      <c r="J154" s="208"/>
      <c r="K154" s="208"/>
      <c r="L154" s="208"/>
      <c r="M154" s="208"/>
    </row>
    <row r="155" spans="1:13" s="54" customFormat="1" ht="30">
      <c r="A155" s="53"/>
      <c r="B155" s="157" t="s">
        <v>140</v>
      </c>
      <c r="C155" s="76">
        <v>290</v>
      </c>
      <c r="D155" s="76"/>
      <c r="E155" s="76">
        <v>290</v>
      </c>
      <c r="F155" s="162">
        <v>290</v>
      </c>
      <c r="H155" s="64"/>
      <c r="I155" s="64"/>
      <c r="J155" s="64"/>
      <c r="K155" s="64"/>
      <c r="L155" s="64"/>
      <c r="M155" s="64"/>
    </row>
    <row r="156" spans="1:13" s="54" customFormat="1" ht="30">
      <c r="A156" s="53"/>
      <c r="B156" s="157" t="s">
        <v>141</v>
      </c>
      <c r="C156" s="76">
        <v>1830</v>
      </c>
      <c r="D156" s="76"/>
      <c r="E156" s="76">
        <v>1830</v>
      </c>
      <c r="F156" s="162">
        <v>1830</v>
      </c>
      <c r="H156" s="64"/>
      <c r="I156" s="64"/>
      <c r="J156" s="64"/>
      <c r="K156" s="64"/>
      <c r="L156" s="64"/>
      <c r="M156" s="64"/>
    </row>
    <row r="157" spans="1:13" ht="30.75" customHeight="1">
      <c r="A157" s="10"/>
      <c r="B157" s="32" t="s">
        <v>93</v>
      </c>
      <c r="C157" s="69">
        <v>1698</v>
      </c>
      <c r="D157" s="70"/>
      <c r="E157" s="69">
        <v>1698</v>
      </c>
      <c r="F157" s="79">
        <v>800</v>
      </c>
      <c r="H157" s="63"/>
      <c r="I157" s="65"/>
      <c r="J157" s="65"/>
      <c r="K157" s="65"/>
      <c r="L157" s="65"/>
      <c r="M157" s="65"/>
    </row>
    <row r="158" spans="1:13" s="194" customFormat="1" ht="15.75">
      <c r="A158" s="190"/>
      <c r="B158" s="203" t="s">
        <v>64</v>
      </c>
      <c r="C158" s="205">
        <f>SUM(C159:C173)</f>
        <v>2798</v>
      </c>
      <c r="D158" s="205">
        <f>SUM(D160:D173)</f>
        <v>0</v>
      </c>
      <c r="E158" s="205">
        <f>SUM(E159:E173)</f>
        <v>2798</v>
      </c>
      <c r="F158" s="211">
        <f>SUM(F159:F173)</f>
        <v>2798</v>
      </c>
      <c r="H158" s="208"/>
      <c r="I158" s="208"/>
      <c r="J158" s="208"/>
      <c r="K158" s="208"/>
      <c r="L158" s="208"/>
      <c r="M158" s="208"/>
    </row>
    <row r="159" spans="1:13" s="160" customFormat="1" ht="45">
      <c r="A159" s="156"/>
      <c r="B159" s="157" t="s">
        <v>136</v>
      </c>
      <c r="C159" s="158">
        <v>1000</v>
      </c>
      <c r="D159" s="158"/>
      <c r="E159" s="158">
        <v>1000</v>
      </c>
      <c r="F159" s="159">
        <v>1000</v>
      </c>
      <c r="H159" s="161"/>
      <c r="I159" s="161"/>
      <c r="J159" s="161"/>
      <c r="K159" s="161"/>
      <c r="L159" s="161"/>
      <c r="M159" s="161"/>
    </row>
    <row r="160" spans="1:13" ht="40.5" customHeight="1">
      <c r="A160" s="10"/>
      <c r="B160" s="32" t="s">
        <v>137</v>
      </c>
      <c r="C160" s="17">
        <v>75</v>
      </c>
      <c r="D160" s="18"/>
      <c r="E160" s="17">
        <v>75</v>
      </c>
      <c r="F160" s="56">
        <v>75</v>
      </c>
      <c r="H160" s="63"/>
      <c r="I160" s="65"/>
      <c r="J160" s="65"/>
      <c r="K160" s="65"/>
      <c r="L160" s="65"/>
      <c r="M160" s="65"/>
    </row>
    <row r="161" spans="1:13" ht="40.5" customHeight="1">
      <c r="A161" s="10"/>
      <c r="B161" s="32" t="s">
        <v>139</v>
      </c>
      <c r="C161" s="17">
        <v>75</v>
      </c>
      <c r="D161" s="18"/>
      <c r="E161" s="17">
        <v>75</v>
      </c>
      <c r="F161" s="56">
        <v>75</v>
      </c>
      <c r="H161" s="63"/>
      <c r="I161" s="65"/>
      <c r="J161" s="65"/>
      <c r="K161" s="65"/>
      <c r="L161" s="65"/>
      <c r="M161" s="65"/>
    </row>
    <row r="162" spans="1:13" ht="40.5" customHeight="1">
      <c r="A162" s="10"/>
      <c r="B162" s="32" t="s">
        <v>138</v>
      </c>
      <c r="C162" s="17">
        <v>299</v>
      </c>
      <c r="D162" s="18"/>
      <c r="E162" s="17">
        <v>299</v>
      </c>
      <c r="F162" s="56">
        <v>299</v>
      </c>
      <c r="H162" s="63"/>
      <c r="I162" s="65"/>
      <c r="J162" s="65"/>
      <c r="K162" s="65"/>
      <c r="L162" s="65"/>
      <c r="M162" s="65"/>
    </row>
    <row r="163" spans="1:13" ht="40.5" customHeight="1">
      <c r="A163" s="10"/>
      <c r="B163" s="32" t="s">
        <v>152</v>
      </c>
      <c r="C163" s="17">
        <v>100</v>
      </c>
      <c r="D163" s="18"/>
      <c r="E163" s="17">
        <v>100</v>
      </c>
      <c r="F163" s="56">
        <v>100</v>
      </c>
      <c r="H163" s="63"/>
      <c r="I163" s="65"/>
      <c r="J163" s="65"/>
      <c r="K163" s="65"/>
      <c r="L163" s="65"/>
      <c r="M163" s="65"/>
    </row>
    <row r="164" spans="1:13" ht="43.5" customHeight="1">
      <c r="A164" s="10"/>
      <c r="B164" s="32" t="s">
        <v>143</v>
      </c>
      <c r="C164" s="17">
        <v>299</v>
      </c>
      <c r="D164" s="18"/>
      <c r="E164" s="17">
        <v>299</v>
      </c>
      <c r="F164" s="56">
        <v>299</v>
      </c>
      <c r="H164" s="63"/>
      <c r="I164" s="65"/>
      <c r="J164" s="65"/>
      <c r="K164" s="65"/>
      <c r="L164" s="65"/>
      <c r="M164" s="65"/>
    </row>
    <row r="165" spans="1:13" ht="30" customHeight="1">
      <c r="A165" s="10"/>
      <c r="B165" s="32" t="s">
        <v>142</v>
      </c>
      <c r="C165" s="17">
        <v>25</v>
      </c>
      <c r="D165" s="18"/>
      <c r="E165" s="17">
        <v>25</v>
      </c>
      <c r="F165" s="56">
        <v>25</v>
      </c>
      <c r="H165" s="63"/>
      <c r="I165" s="65"/>
      <c r="J165" s="65"/>
      <c r="K165" s="65"/>
      <c r="L165" s="65"/>
      <c r="M165" s="65"/>
    </row>
    <row r="166" spans="1:13" ht="30" customHeight="1">
      <c r="A166" s="10"/>
      <c r="B166" s="32" t="s">
        <v>144</v>
      </c>
      <c r="C166" s="17">
        <v>117</v>
      </c>
      <c r="D166" s="18"/>
      <c r="E166" s="17">
        <v>117</v>
      </c>
      <c r="F166" s="56">
        <v>117</v>
      </c>
      <c r="H166" s="63"/>
      <c r="I166" s="65"/>
      <c r="J166" s="65"/>
      <c r="K166" s="65"/>
      <c r="L166" s="65"/>
      <c r="M166" s="65"/>
    </row>
    <row r="167" spans="1:13" ht="30" customHeight="1">
      <c r="A167" s="10"/>
      <c r="B167" s="32" t="s">
        <v>145</v>
      </c>
      <c r="C167" s="17">
        <v>150</v>
      </c>
      <c r="D167" s="18"/>
      <c r="E167" s="17">
        <v>150</v>
      </c>
      <c r="F167" s="56">
        <v>150</v>
      </c>
      <c r="H167" s="63"/>
      <c r="I167" s="65"/>
      <c r="J167" s="65"/>
      <c r="K167" s="65"/>
      <c r="L167" s="65"/>
      <c r="M167" s="65"/>
    </row>
    <row r="168" spans="1:13" ht="40.5" customHeight="1">
      <c r="A168" s="10"/>
      <c r="B168" s="32" t="s">
        <v>146</v>
      </c>
      <c r="C168" s="17">
        <v>50</v>
      </c>
      <c r="D168" s="18"/>
      <c r="E168" s="17">
        <v>50</v>
      </c>
      <c r="F168" s="56">
        <v>50</v>
      </c>
      <c r="H168" s="63"/>
      <c r="I168" s="65"/>
      <c r="J168" s="65"/>
      <c r="K168" s="65"/>
      <c r="L168" s="65"/>
      <c r="M168" s="65"/>
    </row>
    <row r="169" spans="1:13" ht="29.25" customHeight="1">
      <c r="A169" s="10"/>
      <c r="B169" s="12" t="s">
        <v>150</v>
      </c>
      <c r="C169" s="17">
        <v>5</v>
      </c>
      <c r="D169" s="18"/>
      <c r="E169" s="17">
        <v>5</v>
      </c>
      <c r="F169" s="56">
        <v>5</v>
      </c>
      <c r="H169" s="63"/>
      <c r="I169" s="65"/>
      <c r="J169" s="65"/>
      <c r="K169" s="65"/>
      <c r="L169" s="65"/>
      <c r="M169" s="65"/>
    </row>
    <row r="170" spans="1:13" ht="33" customHeight="1">
      <c r="A170" s="66"/>
      <c r="B170" s="7" t="s">
        <v>147</v>
      </c>
      <c r="C170" s="17">
        <v>273</v>
      </c>
      <c r="D170" s="18"/>
      <c r="E170" s="17">
        <v>273</v>
      </c>
      <c r="F170" s="56">
        <v>273</v>
      </c>
      <c r="H170" s="63"/>
      <c r="I170" s="65"/>
      <c r="J170" s="65"/>
      <c r="K170" s="65"/>
      <c r="L170" s="65"/>
      <c r="M170" s="65"/>
    </row>
    <row r="171" spans="1:13" ht="48" customHeight="1">
      <c r="A171" s="10"/>
      <c r="B171" s="32" t="s">
        <v>148</v>
      </c>
      <c r="C171" s="17">
        <v>30</v>
      </c>
      <c r="D171" s="18"/>
      <c r="E171" s="17">
        <v>30</v>
      </c>
      <c r="F171" s="56">
        <v>30</v>
      </c>
      <c r="H171" s="63"/>
      <c r="I171" s="65"/>
      <c r="J171" s="65"/>
      <c r="K171" s="65"/>
      <c r="L171" s="65"/>
      <c r="M171" s="65"/>
    </row>
    <row r="172" spans="1:13" ht="30" customHeight="1">
      <c r="A172" s="5"/>
      <c r="B172" s="12" t="s">
        <v>151</v>
      </c>
      <c r="C172" s="17">
        <v>100</v>
      </c>
      <c r="D172" s="18"/>
      <c r="E172" s="17">
        <v>100</v>
      </c>
      <c r="F172" s="56">
        <v>100</v>
      </c>
      <c r="H172" s="63"/>
      <c r="I172" s="65"/>
      <c r="J172" s="65"/>
      <c r="K172" s="65"/>
      <c r="L172" s="65"/>
      <c r="M172" s="65"/>
    </row>
    <row r="173" spans="1:13" ht="47.25" customHeight="1">
      <c r="A173" s="5"/>
      <c r="B173" s="12" t="s">
        <v>149</v>
      </c>
      <c r="C173" s="17">
        <v>200</v>
      </c>
      <c r="D173" s="18"/>
      <c r="E173" s="17">
        <v>200</v>
      </c>
      <c r="F173" s="56">
        <v>200</v>
      </c>
      <c r="H173" s="63"/>
      <c r="I173" s="65"/>
      <c r="J173" s="65"/>
      <c r="K173" s="65"/>
      <c r="L173" s="65"/>
      <c r="M173" s="65"/>
    </row>
    <row r="174" spans="1:13" s="194" customFormat="1" ht="19.5" customHeight="1">
      <c r="A174" s="209"/>
      <c r="B174" s="210" t="s">
        <v>76</v>
      </c>
      <c r="C174" s="205">
        <f>SUM(C175:C176)</f>
        <v>545</v>
      </c>
      <c r="D174" s="205">
        <f>D176</f>
        <v>0</v>
      </c>
      <c r="E174" s="205">
        <f>SUM(E175:E176)</f>
        <v>545</v>
      </c>
      <c r="F174" s="211">
        <f>SUM(F175:F176)</f>
        <v>545</v>
      </c>
      <c r="H174" s="208"/>
      <c r="I174" s="208"/>
      <c r="J174" s="208"/>
      <c r="K174" s="208"/>
      <c r="L174" s="208"/>
      <c r="M174" s="208"/>
    </row>
    <row r="175" spans="1:13" s="54" customFormat="1" ht="42" customHeight="1">
      <c r="A175" s="55"/>
      <c r="B175" s="32" t="s">
        <v>135</v>
      </c>
      <c r="C175" s="76">
        <v>250</v>
      </c>
      <c r="D175" s="76"/>
      <c r="E175" s="76">
        <v>250</v>
      </c>
      <c r="F175" s="77">
        <v>250</v>
      </c>
      <c r="H175" s="64"/>
      <c r="I175" s="64"/>
      <c r="J175" s="64"/>
      <c r="K175" s="64"/>
      <c r="L175" s="64"/>
      <c r="M175" s="64"/>
    </row>
    <row r="176" spans="1:13" ht="30.75" customHeight="1">
      <c r="A176" s="5"/>
      <c r="B176" s="32" t="s">
        <v>20</v>
      </c>
      <c r="C176" s="17">
        <v>295</v>
      </c>
      <c r="D176" s="18"/>
      <c r="E176" s="17">
        <v>295</v>
      </c>
      <c r="F176" s="56">
        <v>295</v>
      </c>
      <c r="H176" s="63"/>
      <c r="I176" s="65"/>
      <c r="J176" s="65"/>
      <c r="K176" s="65"/>
      <c r="L176" s="65"/>
      <c r="M176" s="65"/>
    </row>
    <row r="177" spans="1:13" s="89" customFormat="1" ht="18.75" customHeight="1">
      <c r="A177" s="163"/>
      <c r="B177" s="164" t="s">
        <v>73</v>
      </c>
      <c r="C177" s="165">
        <f>C178</f>
        <v>1069</v>
      </c>
      <c r="D177" s="166">
        <f>D178</f>
        <v>0</v>
      </c>
      <c r="E177" s="166">
        <f>E178</f>
        <v>1069</v>
      </c>
      <c r="F177" s="167">
        <f>F178</f>
        <v>1069</v>
      </c>
      <c r="H177" s="65"/>
      <c r="I177" s="65"/>
      <c r="J177" s="65"/>
      <c r="K177" s="65"/>
      <c r="L177" s="65"/>
      <c r="M177" s="65"/>
    </row>
    <row r="178" spans="1:13" s="194" customFormat="1" ht="18.75" customHeight="1">
      <c r="A178" s="209"/>
      <c r="B178" s="203" t="s">
        <v>64</v>
      </c>
      <c r="C178" s="205">
        <f>SUM(C179:C186)</f>
        <v>1069</v>
      </c>
      <c r="D178" s="205">
        <f>SUM(D179:D186)</f>
        <v>0</v>
      </c>
      <c r="E178" s="205">
        <f>SUM(E179:E186)</f>
        <v>1069</v>
      </c>
      <c r="F178" s="206">
        <f>SUM(F179:F186)</f>
        <v>1069</v>
      </c>
      <c r="H178" s="208"/>
      <c r="I178" s="208"/>
      <c r="J178" s="208"/>
      <c r="K178" s="208"/>
      <c r="L178" s="208"/>
      <c r="M178" s="208"/>
    </row>
    <row r="179" spans="1:13" s="89" customFormat="1" ht="33.75" customHeight="1">
      <c r="A179" s="163"/>
      <c r="B179" s="168" t="s">
        <v>28</v>
      </c>
      <c r="C179" s="69">
        <v>230</v>
      </c>
      <c r="D179" s="70"/>
      <c r="E179" s="69">
        <v>230</v>
      </c>
      <c r="F179" s="56">
        <v>230</v>
      </c>
      <c r="H179" s="65"/>
      <c r="I179" s="65"/>
      <c r="J179" s="65"/>
      <c r="K179" s="65"/>
      <c r="L179" s="65"/>
      <c r="M179" s="65"/>
    </row>
    <row r="180" spans="1:13" s="89" customFormat="1" ht="30.75" customHeight="1">
      <c r="A180" s="163"/>
      <c r="B180" s="169" t="s">
        <v>36</v>
      </c>
      <c r="C180" s="69">
        <v>100</v>
      </c>
      <c r="D180" s="70"/>
      <c r="E180" s="69">
        <v>100</v>
      </c>
      <c r="F180" s="56">
        <v>100</v>
      </c>
      <c r="H180" s="65"/>
      <c r="I180" s="65"/>
      <c r="J180" s="65"/>
      <c r="K180" s="65"/>
      <c r="L180" s="65"/>
      <c r="M180" s="65"/>
    </row>
    <row r="181" spans="1:13" s="89" customFormat="1" ht="30.75" customHeight="1">
      <c r="A181" s="163"/>
      <c r="B181" s="169" t="s">
        <v>117</v>
      </c>
      <c r="C181" s="69">
        <v>150</v>
      </c>
      <c r="D181" s="70"/>
      <c r="E181" s="69">
        <v>150</v>
      </c>
      <c r="F181" s="56">
        <v>150</v>
      </c>
      <c r="H181" s="65"/>
      <c r="I181" s="65"/>
      <c r="J181" s="65"/>
      <c r="K181" s="65"/>
      <c r="L181" s="65"/>
      <c r="M181" s="65"/>
    </row>
    <row r="182" spans="1:13" s="89" customFormat="1" ht="45">
      <c r="A182" s="163"/>
      <c r="B182" s="169" t="s">
        <v>33</v>
      </c>
      <c r="C182" s="69">
        <v>100</v>
      </c>
      <c r="D182" s="70"/>
      <c r="E182" s="69">
        <v>100</v>
      </c>
      <c r="F182" s="56">
        <v>100</v>
      </c>
      <c r="H182" s="65"/>
      <c r="I182" s="65"/>
      <c r="J182" s="65"/>
      <c r="K182" s="65"/>
      <c r="L182" s="65"/>
      <c r="M182" s="65"/>
    </row>
    <row r="183" spans="1:13" s="89" customFormat="1" ht="45" customHeight="1">
      <c r="A183" s="163"/>
      <c r="B183" s="169" t="s">
        <v>34</v>
      </c>
      <c r="C183" s="69">
        <v>50</v>
      </c>
      <c r="D183" s="70"/>
      <c r="E183" s="69">
        <v>50</v>
      </c>
      <c r="F183" s="56">
        <v>50</v>
      </c>
      <c r="H183" s="65"/>
      <c r="I183" s="65"/>
      <c r="J183" s="65"/>
      <c r="K183" s="65"/>
      <c r="L183" s="65"/>
      <c r="M183" s="65"/>
    </row>
    <row r="184" spans="1:13" s="89" customFormat="1" ht="45">
      <c r="A184" s="163"/>
      <c r="B184" s="168" t="s">
        <v>35</v>
      </c>
      <c r="C184" s="69">
        <v>90</v>
      </c>
      <c r="D184" s="70"/>
      <c r="E184" s="69">
        <v>90</v>
      </c>
      <c r="F184" s="56">
        <v>90</v>
      </c>
      <c r="H184" s="65"/>
      <c r="I184" s="65"/>
      <c r="J184" s="65"/>
      <c r="K184" s="65"/>
      <c r="L184" s="65"/>
      <c r="M184" s="65"/>
    </row>
    <row r="185" spans="1:13" s="89" customFormat="1" ht="30">
      <c r="A185" s="163"/>
      <c r="B185" s="168" t="s">
        <v>172</v>
      </c>
      <c r="C185" s="69">
        <v>50</v>
      </c>
      <c r="D185" s="70"/>
      <c r="E185" s="69">
        <v>50</v>
      </c>
      <c r="F185" s="56">
        <v>50</v>
      </c>
      <c r="H185" s="65"/>
      <c r="I185" s="65"/>
      <c r="J185" s="65"/>
      <c r="K185" s="65"/>
      <c r="L185" s="65"/>
      <c r="M185" s="65"/>
    </row>
    <row r="186" spans="1:6" s="89" customFormat="1" ht="30">
      <c r="A186" s="163"/>
      <c r="B186" s="169" t="s">
        <v>84</v>
      </c>
      <c r="C186" s="177">
        <v>299</v>
      </c>
      <c r="D186" s="70"/>
      <c r="E186" s="69">
        <v>299</v>
      </c>
      <c r="F186" s="56">
        <v>299</v>
      </c>
    </row>
    <row r="187" spans="1:6" s="89" customFormat="1" ht="14.25" customHeight="1">
      <c r="A187" s="163"/>
      <c r="B187" s="164" t="s">
        <v>74</v>
      </c>
      <c r="C187" s="166">
        <f>C188+C190</f>
        <v>1464.4</v>
      </c>
      <c r="D187" s="166">
        <f>D189+D191+D194</f>
        <v>0</v>
      </c>
      <c r="E187" s="166">
        <f>E188+E190</f>
        <v>1464.4</v>
      </c>
      <c r="F187" s="170">
        <f>F188+F190</f>
        <v>1604.4</v>
      </c>
    </row>
    <row r="188" spans="1:6" s="194" customFormat="1" ht="21" customHeight="1">
      <c r="A188" s="209"/>
      <c r="B188" s="203" t="s">
        <v>31</v>
      </c>
      <c r="C188" s="205">
        <f>C189</f>
        <v>1034.4</v>
      </c>
      <c r="D188" s="205">
        <f>D189</f>
        <v>0</v>
      </c>
      <c r="E188" s="205">
        <f>E189</f>
        <v>1034.4</v>
      </c>
      <c r="F188" s="211">
        <f>F189</f>
        <v>1034.4</v>
      </c>
    </row>
    <row r="189" spans="1:6" s="89" customFormat="1" ht="21" customHeight="1">
      <c r="A189" s="163"/>
      <c r="B189" s="169" t="s">
        <v>62</v>
      </c>
      <c r="C189" s="69">
        <v>1034.4</v>
      </c>
      <c r="D189" s="70"/>
      <c r="E189" s="69">
        <v>1034.4</v>
      </c>
      <c r="F189" s="56">
        <v>1034.4</v>
      </c>
    </row>
    <row r="190" spans="1:6" s="194" customFormat="1" ht="21" customHeight="1">
      <c r="A190" s="209"/>
      <c r="B190" s="203" t="s">
        <v>64</v>
      </c>
      <c r="C190" s="205">
        <f>C191+C194</f>
        <v>430</v>
      </c>
      <c r="D190" s="205">
        <f>D191+D194</f>
        <v>0</v>
      </c>
      <c r="E190" s="205">
        <f>E191+E194</f>
        <v>430</v>
      </c>
      <c r="F190" s="211">
        <f>SUM(F191:F194)</f>
        <v>570</v>
      </c>
    </row>
    <row r="191" spans="1:6" s="89" customFormat="1" ht="17.25" customHeight="1">
      <c r="A191" s="163"/>
      <c r="B191" s="169" t="s">
        <v>80</v>
      </c>
      <c r="C191" s="69">
        <v>280</v>
      </c>
      <c r="D191" s="70"/>
      <c r="E191" s="69">
        <v>280</v>
      </c>
      <c r="F191" s="56">
        <v>280</v>
      </c>
    </row>
    <row r="192" spans="1:6" s="89" customFormat="1" ht="17.25" customHeight="1">
      <c r="A192" s="163"/>
      <c r="B192" s="169" t="s">
        <v>158</v>
      </c>
      <c r="C192" s="69">
        <v>70</v>
      </c>
      <c r="D192" s="70"/>
      <c r="E192" s="69">
        <v>70</v>
      </c>
      <c r="F192" s="56">
        <v>70</v>
      </c>
    </row>
    <row r="193" spans="1:6" s="89" customFormat="1" ht="30" customHeight="1">
      <c r="A193" s="163"/>
      <c r="B193" s="169" t="s">
        <v>164</v>
      </c>
      <c r="C193" s="69">
        <v>70</v>
      </c>
      <c r="D193" s="70"/>
      <c r="E193" s="69">
        <v>70</v>
      </c>
      <c r="F193" s="56">
        <v>70</v>
      </c>
    </row>
    <row r="194" spans="1:6" s="89" customFormat="1" ht="15.75" customHeight="1">
      <c r="A194" s="163"/>
      <c r="B194" s="168" t="s">
        <v>107</v>
      </c>
      <c r="C194" s="69">
        <v>150</v>
      </c>
      <c r="D194" s="70"/>
      <c r="E194" s="69">
        <v>150</v>
      </c>
      <c r="F194" s="56">
        <v>150</v>
      </c>
    </row>
    <row r="195" spans="1:6" s="89" customFormat="1" ht="21" customHeight="1">
      <c r="A195" s="163"/>
      <c r="B195" s="164" t="s">
        <v>75</v>
      </c>
      <c r="C195" s="166">
        <f>C196</f>
        <v>550</v>
      </c>
      <c r="D195" s="166">
        <f>D196</f>
        <v>0</v>
      </c>
      <c r="E195" s="166">
        <f>E196</f>
        <v>550</v>
      </c>
      <c r="F195" s="170">
        <f>F196</f>
        <v>550</v>
      </c>
    </row>
    <row r="196" spans="1:6" s="194" customFormat="1" ht="21" customHeight="1">
      <c r="A196" s="209"/>
      <c r="B196" s="203" t="s">
        <v>64</v>
      </c>
      <c r="C196" s="205">
        <f>SUM(C197:C200)</f>
        <v>550</v>
      </c>
      <c r="D196" s="205">
        <f>SUM(D197:D201)</f>
        <v>0</v>
      </c>
      <c r="E196" s="205">
        <f>SUM(E197:E200)</f>
        <v>550</v>
      </c>
      <c r="F196" s="211">
        <f>SUM(F197:F200)</f>
        <v>550</v>
      </c>
    </row>
    <row r="197" spans="1:6" s="89" customFormat="1" ht="21" customHeight="1">
      <c r="A197" s="163"/>
      <c r="B197" s="169" t="s">
        <v>82</v>
      </c>
      <c r="C197" s="69">
        <v>150</v>
      </c>
      <c r="D197" s="70"/>
      <c r="E197" s="69">
        <v>150</v>
      </c>
      <c r="F197" s="56">
        <v>150</v>
      </c>
    </row>
    <row r="198" spans="1:6" s="89" customFormat="1" ht="21" customHeight="1">
      <c r="A198" s="163"/>
      <c r="B198" s="169" t="s">
        <v>124</v>
      </c>
      <c r="C198" s="69">
        <v>180</v>
      </c>
      <c r="D198" s="70"/>
      <c r="E198" s="69">
        <v>180</v>
      </c>
      <c r="F198" s="56">
        <v>180</v>
      </c>
    </row>
    <row r="199" spans="1:6" s="89" customFormat="1" ht="33" customHeight="1">
      <c r="A199" s="40"/>
      <c r="B199" s="171" t="s">
        <v>92</v>
      </c>
      <c r="C199" s="69">
        <v>20</v>
      </c>
      <c r="D199" s="70"/>
      <c r="E199" s="69">
        <v>20</v>
      </c>
      <c r="F199" s="56">
        <v>20</v>
      </c>
    </row>
    <row r="200" spans="1:6" s="89" customFormat="1" ht="32.25" customHeight="1">
      <c r="A200" s="163"/>
      <c r="B200" s="72" t="s">
        <v>86</v>
      </c>
      <c r="C200" s="69">
        <v>200</v>
      </c>
      <c r="D200" s="70"/>
      <c r="E200" s="69">
        <v>200</v>
      </c>
      <c r="F200" s="56">
        <v>200</v>
      </c>
    </row>
    <row r="202" spans="1:6" s="44" customFormat="1" ht="15.75">
      <c r="A202" s="41"/>
      <c r="B202" s="42"/>
      <c r="C202" s="43"/>
      <c r="D202" s="43"/>
      <c r="E202" s="43"/>
      <c r="F202" s="43"/>
    </row>
    <row r="203" spans="1:6" s="44" customFormat="1" ht="15.75">
      <c r="A203" s="3"/>
      <c r="B203" s="45"/>
      <c r="C203" s="46"/>
      <c r="D203" s="47"/>
      <c r="E203" s="46"/>
      <c r="F203" s="46"/>
    </row>
    <row r="204" s="44" customFormat="1" ht="29.25" customHeight="1">
      <c r="A204" s="3"/>
    </row>
    <row r="205" s="44" customFormat="1" ht="18.75" customHeight="1">
      <c r="A205" s="3"/>
    </row>
    <row r="206" s="44" customFormat="1" ht="30.75" customHeight="1">
      <c r="A206" s="3"/>
    </row>
    <row r="207" spans="1:6" s="44" customFormat="1" ht="15.75" hidden="1">
      <c r="A207" s="3"/>
      <c r="B207" s="48"/>
      <c r="C207" s="46"/>
      <c r="D207" s="47"/>
      <c r="E207" s="46"/>
      <c r="F207" s="46"/>
    </row>
    <row r="208" spans="1:6" s="44" customFormat="1" ht="15.75" hidden="1">
      <c r="A208" s="3"/>
      <c r="B208" s="49"/>
      <c r="C208" s="46"/>
      <c r="D208" s="47"/>
      <c r="E208" s="46"/>
      <c r="F208" s="46"/>
    </row>
    <row r="209" spans="1:6" s="44" customFormat="1" ht="15.75">
      <c r="A209" s="3"/>
      <c r="B209" s="48"/>
      <c r="C209" s="46"/>
      <c r="D209" s="47"/>
      <c r="E209" s="46"/>
      <c r="F209" s="46"/>
    </row>
    <row r="210" s="44" customFormat="1" ht="15.75">
      <c r="A210" s="3"/>
    </row>
    <row r="211" spans="1:6" ht="15.75">
      <c r="A211" s="44"/>
      <c r="B211" s="51"/>
      <c r="C211" s="46"/>
      <c r="D211" s="26"/>
      <c r="E211" s="25"/>
      <c r="F211" s="25"/>
    </row>
    <row r="212" spans="1:3" ht="15.75">
      <c r="A212" s="44"/>
      <c r="B212" s="44"/>
      <c r="C212" s="44"/>
    </row>
    <row r="213" spans="1:3" ht="15.75">
      <c r="A213" s="44"/>
      <c r="B213" s="44"/>
      <c r="C213" s="44"/>
    </row>
    <row r="214" spans="1:3" ht="15.75">
      <c r="A214" s="44"/>
      <c r="B214" s="44"/>
      <c r="C214" s="44"/>
    </row>
    <row r="215" spans="1:6" ht="15.75">
      <c r="A215" s="44"/>
      <c r="B215" s="51"/>
      <c r="C215" s="52"/>
      <c r="E215" s="9"/>
      <c r="F215" s="9"/>
    </row>
    <row r="216" spans="3:6" ht="15.75">
      <c r="C216" s="9"/>
      <c r="E216" s="9"/>
      <c r="F216" s="9"/>
    </row>
    <row r="217" spans="3:6" ht="15.75">
      <c r="C217" s="9"/>
      <c r="E217" s="9"/>
      <c r="F217" s="9"/>
    </row>
    <row r="218" spans="3:6" ht="15.75">
      <c r="C218" s="9"/>
      <c r="E218" s="9"/>
      <c r="F218" s="9"/>
    </row>
    <row r="219" spans="3:6" ht="15.75">
      <c r="C219" s="9"/>
      <c r="E219" s="9"/>
      <c r="F219" s="9"/>
    </row>
    <row r="220" spans="3:6" ht="15.75">
      <c r="C220" s="9"/>
      <c r="E220" s="9"/>
      <c r="F220" s="9"/>
    </row>
    <row r="221" spans="3:6" ht="15.75">
      <c r="C221" s="9"/>
      <c r="E221" s="9"/>
      <c r="F221" s="9"/>
    </row>
    <row r="222" spans="3:6" ht="15.75">
      <c r="C222" s="9"/>
      <c r="E222" s="9"/>
      <c r="F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</sheetData>
  <sheetProtection/>
  <mergeCells count="10">
    <mergeCell ref="F6:F7"/>
    <mergeCell ref="E4:F4"/>
    <mergeCell ref="G58:I58"/>
    <mergeCell ref="E1:F1"/>
    <mergeCell ref="A2:F2"/>
    <mergeCell ref="A3:F3"/>
    <mergeCell ref="A6:A7"/>
    <mergeCell ref="C6:C7"/>
    <mergeCell ref="D6:D7"/>
    <mergeCell ref="E6:E7"/>
  </mergeCells>
  <printOptions/>
  <pageMargins left="0.27" right="0.21" top="0.33" bottom="0.43" header="0.24" footer="0.16"/>
  <pageSetup horizontalDpi="600" verticalDpi="600" orientation="portrait" paperSize="9" scale="85" r:id="rId1"/>
  <headerFooter alignWithMargins="0">
    <oddFooter>&amp;L&amp;D    &amp;T&amp;R&amp;P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ZLorD</dc:creator>
  <cp:keywords/>
  <dc:description/>
  <cp:lastModifiedBy>1</cp:lastModifiedBy>
  <cp:lastPrinted>2013-01-03T06:44:21Z</cp:lastPrinted>
  <dcterms:created xsi:type="dcterms:W3CDTF">2008-09-16T05:09:35Z</dcterms:created>
  <dcterms:modified xsi:type="dcterms:W3CDTF">2013-01-04T06:44:16Z</dcterms:modified>
  <cp:category/>
  <cp:version/>
  <cp:contentType/>
  <cp:contentStatus/>
</cp:coreProperties>
</file>