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480" windowHeight="8880" activeTab="0"/>
  </bookViews>
  <sheets>
    <sheet name="міський" sheetId="1" r:id="rId1"/>
    <sheet name="Диаграмма" sheetId="2" r:id="rId2"/>
  </sheets>
  <definedNames>
    <definedName name="_xlnm.Print_Area" localSheetId="0">'міський'!$B$1:$J$63</definedName>
  </definedNames>
  <calcPr fullCalcOnLoad="1"/>
</workbook>
</file>

<file path=xl/sharedStrings.xml><?xml version="1.0" encoding="utf-8"?>
<sst xmlns="http://schemas.openxmlformats.org/spreadsheetml/2006/main" count="77" uniqueCount="73">
  <si>
    <t>Найменування показників</t>
  </si>
  <si>
    <t>Податок з доходів фізичних осіб</t>
  </si>
  <si>
    <t>Плата за землю</t>
  </si>
  <si>
    <t>Місцеві податки і збори</t>
  </si>
  <si>
    <t>Державне мито</t>
  </si>
  <si>
    <t>Адміністративні штрафи та санкції</t>
  </si>
  <si>
    <t>Інші надходження</t>
  </si>
  <si>
    <t>Дотація вирівнювання</t>
  </si>
  <si>
    <t>Разом  доходів</t>
  </si>
  <si>
    <t>Всього доходів</t>
  </si>
  <si>
    <t>Спеціальний фонд</t>
  </si>
  <si>
    <t>Податок з власників транспортних засобів</t>
  </si>
  <si>
    <t>Цільові фонди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</si>
  <si>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</si>
  <si>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</si>
  <si>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</si>
  <si>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</si>
  <si>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</si>
  <si>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 xml:space="preserve">Бюджет розвитку </t>
  </si>
  <si>
    <t>Разом загальний та спеціальний фонди (без субвенції з державного бюджету)</t>
  </si>
  <si>
    <t>Разом податкових та неподаткових доходів</t>
  </si>
  <si>
    <t xml:space="preserve">% виконання </t>
  </si>
  <si>
    <t>відхилення</t>
  </si>
  <si>
    <t xml:space="preserve">                                                                        Виконання міського бюджету м.Кіровограда                                                </t>
  </si>
  <si>
    <t>Оренда майна</t>
  </si>
  <si>
    <t>Інші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</si>
  <si>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</si>
  <si>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</si>
  <si>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</si>
  <si>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</si>
  <si>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</si>
  <si>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</si>
  <si>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 xml:space="preserve">Реєстраційний збір за проведення державної реєстрації </t>
  </si>
  <si>
    <t>Надходження від орендної плати за користування ЦМК та іншим майном, що перебуває в комунальній власності</t>
  </si>
  <si>
    <t>Дорожні фонди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</si>
  <si>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</si>
  <si>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</si>
  <si>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Фонди охорони навколишнього природного середовища</t>
  </si>
  <si>
    <t>- збір за забруднення навколишнього природного середовища</t>
  </si>
  <si>
    <t>- єдиний податок</t>
  </si>
  <si>
    <t>- кошти від відчуження майна</t>
  </si>
  <si>
    <t xml:space="preserve">                                                                 ДОХОДИ</t>
  </si>
  <si>
    <t>План на рік        зі змінами</t>
  </si>
  <si>
    <t xml:space="preserve">Разом спеціальний фонд </t>
  </si>
  <si>
    <t>Виконання міського бюджету м.Кіровограда</t>
  </si>
  <si>
    <t xml:space="preserve">% росту </t>
  </si>
  <si>
    <t>Частина прибутку комунальних підприємств</t>
  </si>
  <si>
    <t>Плата за розміщення тимчасово вільних коштів місцевих бюджетів</t>
  </si>
  <si>
    <t>Субвенції з державного та обласного бюджетів</t>
  </si>
  <si>
    <t>- кошти від пайової участі замовників</t>
  </si>
  <si>
    <t>Субвенції з державного та обласного бюджету</t>
  </si>
  <si>
    <t>Додаткова дотація на покращення надання соціальних послуг найуразливішим верствам населення</t>
  </si>
  <si>
    <t>Всього спеціальний фонд</t>
  </si>
  <si>
    <t>Факт</t>
  </si>
  <si>
    <t>2013 рік</t>
  </si>
  <si>
    <t>Додаткова дотація на утримання соціального гуртожитку для дітей сиріт та дітей, позбавлених батьківського піклування</t>
  </si>
  <si>
    <t>- кошти від продажу земельних ділянок</t>
  </si>
  <si>
    <t>- кошти від продажу прав на земельні ділянки</t>
  </si>
  <si>
    <t>- кошти від продажу земельних ділянок з розстроченням платежу</t>
  </si>
  <si>
    <t>- податок на нерухоме майно</t>
  </si>
  <si>
    <t>Власні надходження бюджетних установ</t>
  </si>
  <si>
    <t>-нараховані до 1 січня 2011 року</t>
  </si>
  <si>
    <t>Додаткова дотація на вирівнювання фінансової забезпеченості місцевих бюджетів</t>
  </si>
  <si>
    <t>-екологічний податок (33,5%)</t>
  </si>
  <si>
    <t>-грошові стягнення за порушення законодавства про охорону навкол. природного середовища (50%)</t>
  </si>
  <si>
    <t>- інші надходження до фонду охорони навколишнього природного середовища</t>
  </si>
  <si>
    <t>Цільові фонди, утворені органами місцевого самоврядування</t>
  </si>
  <si>
    <t>План на              січень - червень</t>
  </si>
  <si>
    <t>за січень-вересень 2013 року</t>
  </si>
  <si>
    <t>3,1 рази</t>
  </si>
  <si>
    <t xml:space="preserve">Факт  за січень-вересень     2012 року           </t>
  </si>
  <si>
    <t>до плану  січня-вересня          2013 року</t>
  </si>
  <si>
    <t>до факту  січня-вересня                   2012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</si>
</sst>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mmm/yyyy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000000"/>
    <numFmt numFmtId="200" formatCode="#,##0.0"/>
    <numFmt numFmtId="201" formatCode="0.000"/>
    <numFmt numFmtId="202" formatCode="0.0000"/>
    <numFmt numFmtId="203" formatCode="0.0%"/>
    <numFmt numFmtId="204" formatCode="#,##0.00000"/>
    <numFmt numFmtId="205" formatCode="#,##0.000"/>
    <numFmt numFmtId="206" formatCode="0.00000"/>
    <numFmt numFmtId="207" formatCode="#,##0.0000"/>
    <numFmt numFmtId="208" formatCode="0.000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1"/>
      <name val="Times New Roman Cyr"/>
      <family val="1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0"/>
      <name val="Times New Roman Cyr"/>
      <family val="1"/>
    </font>
    <font>
      <sz val="10"/>
      <color indexed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4"/>
      <name val="Arial Cyr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 Cyr"/>
      <family val="0"/>
    </font>
    <font>
      <sz val="13"/>
      <color indexed="9"/>
      <name val="Times New Roman Cyr"/>
      <family val="1"/>
    </font>
    <font>
      <b/>
      <sz val="18"/>
      <color indexed="9"/>
      <name val="Times New Roman"/>
      <family val="1"/>
    </font>
    <font>
      <b/>
      <sz val="17.75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 Cyr"/>
      <family val="0"/>
    </font>
    <font>
      <sz val="13"/>
      <color theme="0"/>
      <name val="Times New Roman Cyr"/>
      <family val="1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0" borderId="0" xfId="0" applyFont="1" applyFill="1" applyAlignment="1">
      <alignment/>
    </xf>
    <xf numFmtId="200" fontId="4" fillId="0" borderId="12" xfId="0" applyNumberFormat="1" applyFont="1" applyFill="1" applyBorder="1" applyAlignment="1">
      <alignment horizontal="center" vertical="center" wrapText="1"/>
    </xf>
    <xf numFmtId="200" fontId="4" fillId="0" borderId="12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15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12" fillId="0" borderId="10" xfId="0" applyNumberFormat="1" applyFont="1" applyFill="1" applyBorder="1" applyAlignment="1">
      <alignment horizontal="center" vertical="center" wrapText="1"/>
    </xf>
    <xf numFmtId="200" fontId="13" fillId="0" borderId="10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/>
    </xf>
    <xf numFmtId="200" fontId="15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200" fontId="3" fillId="0" borderId="10" xfId="0" applyNumberFormat="1" applyFont="1" applyBorder="1" applyAlignment="1">
      <alignment horizontal="center" vertical="center" wrapText="1"/>
    </xf>
    <xf numFmtId="200" fontId="3" fillId="0" borderId="1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vertical="center" wrapText="1"/>
    </xf>
    <xf numFmtId="200" fontId="12" fillId="0" borderId="10" xfId="0" applyNumberFormat="1" applyFont="1" applyBorder="1" applyAlignment="1">
      <alignment horizontal="center" vertical="center" wrapText="1"/>
    </xf>
    <xf numFmtId="200" fontId="12" fillId="0" borderId="14" xfId="0" applyNumberFormat="1" applyFont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200" fontId="13" fillId="0" borderId="10" xfId="0" applyNumberFormat="1" applyFont="1" applyBorder="1" applyAlignment="1">
      <alignment horizontal="center" vertical="center" wrapText="1"/>
    </xf>
    <xf numFmtId="200" fontId="13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 vertical="center" wrapText="1"/>
    </xf>
    <xf numFmtId="200" fontId="3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vertical="center" wrapText="1"/>
    </xf>
    <xf numFmtId="200" fontId="3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vertical="center" wrapText="1"/>
    </xf>
    <xf numFmtId="200" fontId="4" fillId="0" borderId="12" xfId="0" applyNumberFormat="1" applyFont="1" applyBorder="1" applyAlignment="1">
      <alignment horizontal="center" vertical="center" wrapText="1"/>
    </xf>
    <xf numFmtId="200" fontId="4" fillId="0" borderId="12" xfId="0" applyNumberFormat="1" applyFont="1" applyBorder="1" applyAlignment="1">
      <alignment horizontal="center" vertical="center" wrapText="1"/>
    </xf>
    <xf numFmtId="200" fontId="4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200" fontId="3" fillId="0" borderId="13" xfId="0" applyNumberFormat="1" applyFont="1" applyBorder="1" applyAlignment="1">
      <alignment horizontal="center" vertical="center" wrapText="1"/>
    </xf>
    <xf numFmtId="200" fontId="3" fillId="0" borderId="2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200" fontId="4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200" fontId="4" fillId="0" borderId="13" xfId="0" applyNumberFormat="1" applyFont="1" applyBorder="1" applyAlignment="1">
      <alignment horizontal="center" vertical="center"/>
    </xf>
    <xf numFmtId="200" fontId="4" fillId="0" borderId="2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 wrapText="1"/>
    </xf>
    <xf numFmtId="200" fontId="3" fillId="0" borderId="13" xfId="0" applyNumberFormat="1" applyFont="1" applyBorder="1" applyAlignment="1">
      <alignment horizontal="center" vertical="center"/>
    </xf>
    <xf numFmtId="200" fontId="3" fillId="0" borderId="22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200" fontId="15" fillId="0" borderId="10" xfId="0" applyNumberFormat="1" applyFont="1" applyBorder="1" applyAlignment="1">
      <alignment horizontal="center" vertical="center"/>
    </xf>
    <xf numFmtId="200" fontId="15" fillId="0" borderId="14" xfId="0" applyNumberFormat="1" applyFont="1" applyBorder="1" applyAlignment="1">
      <alignment horizontal="center" vertical="center"/>
    </xf>
    <xf numFmtId="200" fontId="3" fillId="0" borderId="10" xfId="0" applyNumberFormat="1" applyFont="1" applyBorder="1" applyAlignment="1">
      <alignment horizontal="center" vertical="center"/>
    </xf>
    <xf numFmtId="200" fontId="3" fillId="0" borderId="14" xfId="0" applyNumberFormat="1" applyFont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/>
    </xf>
    <xf numFmtId="200" fontId="3" fillId="0" borderId="2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200" fontId="3" fillId="0" borderId="15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vertical="center" wrapText="1"/>
    </xf>
    <xf numFmtId="200" fontId="4" fillId="0" borderId="12" xfId="0" applyNumberFormat="1" applyFont="1" applyBorder="1" applyAlignment="1">
      <alignment horizontal="center" vertical="center"/>
    </xf>
    <xf numFmtId="200" fontId="4" fillId="0" borderId="2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 wrapText="1"/>
    </xf>
    <xf numFmtId="200" fontId="3" fillId="0" borderId="12" xfId="0" applyNumberFormat="1" applyFont="1" applyFill="1" applyBorder="1" applyAlignment="1">
      <alignment horizontal="center" vertical="center"/>
    </xf>
    <xf numFmtId="200" fontId="3" fillId="0" borderId="20" xfId="0" applyNumberFormat="1" applyFont="1" applyBorder="1" applyAlignment="1">
      <alignment horizontal="center" vertical="center"/>
    </xf>
    <xf numFmtId="200" fontId="3" fillId="0" borderId="13" xfId="0" applyNumberFormat="1" applyFont="1" applyFill="1" applyBorder="1" applyAlignment="1">
      <alignment horizontal="center" vertical="center" wrapText="1"/>
    </xf>
    <xf numFmtId="200" fontId="15" fillId="0" borderId="14" xfId="0" applyNumberFormat="1" applyFont="1" applyFill="1" applyBorder="1" applyAlignment="1">
      <alignment horizontal="center" vertical="center"/>
    </xf>
    <xf numFmtId="200" fontId="4" fillId="0" borderId="14" xfId="0" applyNumberFormat="1" applyFont="1" applyBorder="1" applyAlignment="1">
      <alignment horizontal="center" vertical="center"/>
    </xf>
    <xf numFmtId="200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 wrapText="1"/>
    </xf>
    <xf numFmtId="200" fontId="4" fillId="0" borderId="25" xfId="0" applyNumberFormat="1" applyFont="1" applyFill="1" applyBorder="1" applyAlignment="1">
      <alignment horizontal="center" vertical="center"/>
    </xf>
    <xf numFmtId="200" fontId="4" fillId="0" borderId="25" xfId="0" applyNumberFormat="1" applyFont="1" applyBorder="1" applyAlignment="1">
      <alignment horizontal="center" vertical="center"/>
    </xf>
    <xf numFmtId="200" fontId="4" fillId="0" borderId="26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vertical="center" wrapText="1"/>
    </xf>
    <xf numFmtId="200" fontId="4" fillId="0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 wrapText="1"/>
    </xf>
    <xf numFmtId="200" fontId="3" fillId="0" borderId="23" xfId="0" applyNumberFormat="1" applyFont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Border="1" applyAlignment="1">
      <alignment horizontal="center" vertical="center"/>
    </xf>
    <xf numFmtId="200" fontId="3" fillId="0" borderId="23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172" fontId="4" fillId="0" borderId="0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2" fontId="68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36" borderId="0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172" fontId="68" fillId="36" borderId="0" xfId="0" applyNumberFormat="1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70" fillId="36" borderId="0" xfId="0" applyFont="1" applyFill="1" applyBorder="1" applyAlignment="1">
      <alignment horizontal="center"/>
    </xf>
    <xf numFmtId="172" fontId="70" fillId="36" borderId="0" xfId="0" applyNumberFormat="1" applyFont="1" applyFill="1" applyBorder="1" applyAlignment="1">
      <alignment horizontal="center"/>
    </xf>
    <xf numFmtId="49" fontId="71" fillId="36" borderId="0" xfId="0" applyNumberFormat="1" applyFont="1" applyFill="1" applyBorder="1" applyAlignment="1">
      <alignment vertical="center" wrapText="1"/>
    </xf>
    <xf numFmtId="200" fontId="72" fillId="36" borderId="10" xfId="0" applyNumberFormat="1" applyFont="1" applyFill="1" applyBorder="1" applyAlignment="1">
      <alignment horizontal="center" vertical="center" wrapText="1"/>
    </xf>
    <xf numFmtId="200" fontId="72" fillId="36" borderId="0" xfId="0" applyNumberFormat="1" applyFont="1" applyFill="1" applyBorder="1" applyAlignment="1">
      <alignment horizontal="center" vertical="center" wrapText="1"/>
    </xf>
    <xf numFmtId="200" fontId="72" fillId="36" borderId="10" xfId="0" applyNumberFormat="1" applyFont="1" applyFill="1" applyBorder="1" applyAlignment="1">
      <alignment horizontal="center" vertical="center" wrapText="1"/>
    </xf>
    <xf numFmtId="200" fontId="73" fillId="36" borderId="0" xfId="0" applyNumberFormat="1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/>
    </xf>
    <xf numFmtId="200" fontId="72" fillId="36" borderId="15" xfId="0" applyNumberFormat="1" applyFont="1" applyFill="1" applyBorder="1" applyAlignment="1">
      <alignment horizontal="center" vertical="center" wrapText="1"/>
    </xf>
    <xf numFmtId="2" fontId="68" fillId="36" borderId="0" xfId="0" applyNumberFormat="1" applyFont="1" applyFill="1" applyBorder="1" applyAlignment="1">
      <alignment/>
    </xf>
    <xf numFmtId="200" fontId="68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right"/>
    </xf>
    <xf numFmtId="0" fontId="74" fillId="36" borderId="0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4" fontId="7" fillId="34" borderId="0" xfId="0" applyNumberFormat="1" applyFont="1" applyFill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28875"/>
          <c:w val="0.32525"/>
          <c:h val="0.5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Податок з доходів фізичних осіб
82,3%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Дерхавне мито
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Міські податки і збори
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Плата за землю
14,1%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Орендна плата за користування цілісними майновими комплексами 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 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Оренда майна
0,7%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0,9%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1,0%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Ref>
              <c:f>міський!$P$51:$P$58</c:f>
              <c:numCache>
                <c:ptCount val="7"/>
                <c:pt idx="0">
                  <c:v>82.30817377722133</c:v>
                </c:pt>
                <c:pt idx="2">
                  <c:v>1.6168979443179012</c:v>
                </c:pt>
                <c:pt idx="3">
                  <c:v>14.140848531126</c:v>
                </c:pt>
                <c:pt idx="4">
                  <c:v>1.2130056025519953</c:v>
                </c:pt>
                <c:pt idx="5">
                  <c:v>0.060762340389846244</c:v>
                </c:pt>
                <c:pt idx="6">
                  <c:v>0.6603214101354334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0.02375</cdr:y>
    </cdr:from>
    <cdr:to>
      <cdr:x>1</cdr:x>
      <cdr:y>0.15025</cdr:y>
    </cdr:to>
    <cdr:sp>
      <cdr:nvSpPr>
        <cdr:cNvPr id="1" name="Rectangle 3"/>
        <cdr:cNvSpPr>
          <a:spLocks/>
        </cdr:cNvSpPr>
      </cdr:nvSpPr>
      <cdr:spPr>
        <a:xfrm>
          <a:off x="171450" y="133350"/>
          <a:ext cx="9172575" cy="723900"/>
        </a:xfrm>
        <a:prstGeom prst="rect">
          <a:avLst/>
        </a:prstGeom>
        <a:solidFill>
          <a:srgbClr val="666699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775" b="1" i="0" u="none" baseline="0">
              <a:solidFill>
                <a:srgbClr val="FFFFFF"/>
              </a:solidFill>
            </a:rPr>
            <a:t>Структура надходжень податкових та неподаткових доходів до загального фонду міського бюджету м.Кіровограда  за січень -веерсень 2013 року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R235"/>
  <sheetViews>
    <sheetView showZeros="0" tabSelected="1" zoomScaleSheetLayoutView="75" zoomScalePageLayoutView="0" workbookViewId="0" topLeftCell="B2">
      <pane xSplit="1" ySplit="5" topLeftCell="C7" activePane="bottomRight" state="frozen"/>
      <selection pane="topLeft" activeCell="B2" sqref="B2"/>
      <selection pane="topRight" activeCell="C2" sqref="C2"/>
      <selection pane="bottomLeft" activeCell="B7" sqref="B7"/>
      <selection pane="bottomRight" activeCell="B2" sqref="B2:J2"/>
    </sheetView>
  </sheetViews>
  <sheetFormatPr defaultColWidth="9.00390625" defaultRowHeight="12.75"/>
  <cols>
    <col min="2" max="2" width="50.25390625" style="0" customWidth="1"/>
    <col min="3" max="3" width="14.125" style="0" customWidth="1"/>
    <col min="4" max="4" width="15.00390625" style="0" customWidth="1"/>
    <col min="5" max="5" width="12.375" style="0" customWidth="1"/>
    <col min="6" max="6" width="14.625" style="0" customWidth="1"/>
    <col min="7" max="7" width="11.875" style="0" customWidth="1"/>
    <col min="8" max="8" width="12.75390625" style="0" customWidth="1"/>
    <col min="9" max="9" width="14.875" style="0" customWidth="1"/>
    <col min="10" max="10" width="10.75390625" style="0" customWidth="1"/>
    <col min="11" max="11" width="17.875" style="129" customWidth="1"/>
    <col min="12" max="12" width="11.125" style="129" customWidth="1"/>
    <col min="13" max="13" width="9.25390625" style="129" customWidth="1"/>
    <col min="14" max="14" width="25.625" style="126" customWidth="1"/>
    <col min="15" max="15" width="28.875" style="126" customWidth="1"/>
    <col min="16" max="16" width="11.375" style="127" customWidth="1"/>
    <col min="17" max="17" width="12.00390625" style="129" customWidth="1"/>
    <col min="18" max="18" width="9.125" style="129" customWidth="1"/>
  </cols>
  <sheetData>
    <row r="1" spans="2:18" ht="12" customHeight="1">
      <c r="B1" s="6"/>
      <c r="C1" s="6"/>
      <c r="D1" s="6"/>
      <c r="E1" s="6"/>
      <c r="F1" s="6"/>
      <c r="G1" s="179"/>
      <c r="H1" s="179"/>
      <c r="I1" s="179"/>
      <c r="J1" s="6"/>
      <c r="K1" s="106"/>
      <c r="L1" s="106"/>
      <c r="M1" s="107"/>
      <c r="N1" s="108"/>
      <c r="O1" s="108"/>
      <c r="P1" s="109"/>
      <c r="Q1" s="107"/>
      <c r="R1" s="107"/>
    </row>
    <row r="2" spans="1:148" s="7" customFormat="1" ht="20.25">
      <c r="A2" s="7" t="s">
        <v>23</v>
      </c>
      <c r="B2" s="170" t="s">
        <v>44</v>
      </c>
      <c r="C2" s="170"/>
      <c r="D2" s="170"/>
      <c r="E2" s="170"/>
      <c r="F2" s="170"/>
      <c r="G2" s="170"/>
      <c r="H2" s="170"/>
      <c r="I2" s="170"/>
      <c r="J2" s="170"/>
      <c r="K2" s="110"/>
      <c r="L2" s="110"/>
      <c r="M2" s="110"/>
      <c r="N2" s="111"/>
      <c r="O2" s="111"/>
      <c r="P2" s="112"/>
      <c r="Q2" s="110"/>
      <c r="R2" s="1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</row>
    <row r="3" spans="2:148" ht="19.5" customHeight="1">
      <c r="B3" s="170" t="s">
        <v>68</v>
      </c>
      <c r="C3" s="170"/>
      <c r="D3" s="170"/>
      <c r="E3" s="170"/>
      <c r="F3" s="170"/>
      <c r="G3" s="170"/>
      <c r="H3" s="170"/>
      <c r="I3" s="170"/>
      <c r="J3" s="170"/>
      <c r="K3" s="113"/>
      <c r="L3" s="113"/>
      <c r="M3" s="114"/>
      <c r="N3" s="115"/>
      <c r="O3" s="115"/>
      <c r="P3" s="116"/>
      <c r="Q3" s="114"/>
      <c r="R3" s="11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</row>
    <row r="4" spans="2:148" ht="24" customHeight="1" thickBot="1">
      <c r="B4" s="171" t="s">
        <v>41</v>
      </c>
      <c r="C4" s="171"/>
      <c r="D4" s="171"/>
      <c r="E4" s="10"/>
      <c r="F4" s="10"/>
      <c r="G4" s="8"/>
      <c r="H4" s="22"/>
      <c r="I4" s="23"/>
      <c r="J4" s="8" t="s">
        <v>15</v>
      </c>
      <c r="K4" s="117"/>
      <c r="L4" s="117"/>
      <c r="M4" s="114"/>
      <c r="N4" s="115"/>
      <c r="O4" s="115"/>
      <c r="P4" s="116"/>
      <c r="Q4" s="118"/>
      <c r="R4" s="114"/>
      <c r="S4" s="2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</row>
    <row r="5" spans="2:148" ht="30.75" customHeight="1">
      <c r="B5" s="180" t="s">
        <v>0</v>
      </c>
      <c r="C5" s="183" t="s">
        <v>70</v>
      </c>
      <c r="D5" s="185" t="s">
        <v>54</v>
      </c>
      <c r="E5" s="186"/>
      <c r="F5" s="187"/>
      <c r="G5" s="168" t="s">
        <v>71</v>
      </c>
      <c r="H5" s="188"/>
      <c r="I5" s="168" t="s">
        <v>72</v>
      </c>
      <c r="J5" s="169"/>
      <c r="K5" s="119"/>
      <c r="L5" s="119"/>
      <c r="M5" s="182"/>
      <c r="N5" s="120"/>
      <c r="O5" s="120"/>
      <c r="P5" s="121"/>
      <c r="Q5" s="122"/>
      <c r="R5" s="123"/>
      <c r="S5" s="2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2:148" ht="42" customHeight="1">
      <c r="B6" s="181"/>
      <c r="C6" s="184"/>
      <c r="D6" s="9" t="s">
        <v>42</v>
      </c>
      <c r="E6" s="9" t="s">
        <v>67</v>
      </c>
      <c r="F6" s="9" t="s">
        <v>53</v>
      </c>
      <c r="G6" s="9" t="s">
        <v>22</v>
      </c>
      <c r="H6" s="9" t="s">
        <v>21</v>
      </c>
      <c r="I6" s="9" t="s">
        <v>22</v>
      </c>
      <c r="J6" s="26" t="s">
        <v>45</v>
      </c>
      <c r="K6" s="119"/>
      <c r="L6" s="119"/>
      <c r="M6" s="182"/>
      <c r="N6" s="120"/>
      <c r="O6" s="120"/>
      <c r="P6" s="121"/>
      <c r="Q6" s="122"/>
      <c r="R6" s="123"/>
      <c r="S6" s="2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2:19" ht="15.75" customHeight="1">
      <c r="B7" s="173" t="s">
        <v>14</v>
      </c>
      <c r="C7" s="174"/>
      <c r="D7" s="174"/>
      <c r="E7" s="174"/>
      <c r="F7" s="174"/>
      <c r="G7" s="174"/>
      <c r="H7" s="174"/>
      <c r="I7" s="174"/>
      <c r="J7" s="175"/>
      <c r="K7" s="124"/>
      <c r="L7" s="124"/>
      <c r="M7" s="125"/>
      <c r="Q7" s="128"/>
      <c r="S7" s="2"/>
    </row>
    <row r="8" spans="2:19" ht="18.75" customHeight="1">
      <c r="B8" s="37" t="s">
        <v>26</v>
      </c>
      <c r="C8" s="38">
        <v>184147.39132</v>
      </c>
      <c r="D8" s="38">
        <v>296614.2</v>
      </c>
      <c r="E8" s="38">
        <v>210727.7</v>
      </c>
      <c r="F8" s="28">
        <v>199649.371</v>
      </c>
      <c r="G8" s="38">
        <f>F8-E8</f>
        <v>-11078.328999999998</v>
      </c>
      <c r="H8" s="38">
        <f>F8/E8*100</f>
        <v>94.74282260946235</v>
      </c>
      <c r="I8" s="38">
        <f aca="true" t="shared" si="0" ref="I8:I25">F8-C8</f>
        <v>15501.979680000019</v>
      </c>
      <c r="J8" s="39">
        <f aca="true" t="shared" si="1" ref="J8:J25">F8/C8*100</f>
        <v>108.41824560689086</v>
      </c>
      <c r="K8" s="130"/>
      <c r="L8" s="130"/>
      <c r="M8" s="125"/>
      <c r="Q8" s="128"/>
      <c r="S8" s="2"/>
    </row>
    <row r="9" spans="2:19" ht="30.75" customHeight="1">
      <c r="B9" s="37" t="s">
        <v>27</v>
      </c>
      <c r="C9" s="38">
        <v>155.27133</v>
      </c>
      <c r="D9" s="38">
        <v>171</v>
      </c>
      <c r="E9" s="38">
        <v>123.5</v>
      </c>
      <c r="F9" s="27">
        <v>187.61166</v>
      </c>
      <c r="G9" s="38">
        <f aca="true" t="shared" si="2" ref="G9:G25">F9-E9</f>
        <v>64.11166</v>
      </c>
      <c r="H9" s="38">
        <f>F9/E9*100</f>
        <v>151.91227530364372</v>
      </c>
      <c r="I9" s="38">
        <f t="shared" si="0"/>
        <v>32.340329999999994</v>
      </c>
      <c r="J9" s="39">
        <f t="shared" si="1"/>
        <v>120.82826881176325</v>
      </c>
      <c r="K9" s="130"/>
      <c r="L9" s="130"/>
      <c r="M9" s="125"/>
      <c r="Q9" s="128"/>
      <c r="S9" s="2"/>
    </row>
    <row r="10" spans="2:19" ht="15.75" customHeight="1">
      <c r="B10" s="37" t="s">
        <v>28</v>
      </c>
      <c r="C10" s="38">
        <v>51.28757</v>
      </c>
      <c r="D10" s="38">
        <v>172</v>
      </c>
      <c r="E10" s="38">
        <v>112</v>
      </c>
      <c r="F10" s="27">
        <v>60.44511</v>
      </c>
      <c r="G10" s="38">
        <f t="shared" si="2"/>
        <v>-51.55489</v>
      </c>
      <c r="H10" s="38">
        <f>F10/E10*100</f>
        <v>53.968848214285714</v>
      </c>
      <c r="I10" s="38">
        <f t="shared" si="0"/>
        <v>9.157539999999997</v>
      </c>
      <c r="J10" s="39">
        <f t="shared" si="1"/>
        <v>117.85528150388096</v>
      </c>
      <c r="K10" s="130"/>
      <c r="L10" s="130"/>
      <c r="M10" s="125"/>
      <c r="Q10" s="128"/>
      <c r="S10" s="2"/>
    </row>
    <row r="11" spans="2:19" ht="17.25" customHeight="1">
      <c r="B11" s="37" t="s">
        <v>2</v>
      </c>
      <c r="C11" s="27">
        <f>C13+C12</f>
        <v>33116.530960000004</v>
      </c>
      <c r="D11" s="38">
        <f>D13+D12</f>
        <v>47110</v>
      </c>
      <c r="E11" s="38">
        <f>E13+E12</f>
        <v>35756.1</v>
      </c>
      <c r="F11" s="27">
        <f>F13+F12</f>
        <v>34300.507750000004</v>
      </c>
      <c r="G11" s="38">
        <f t="shared" si="2"/>
        <v>-1455.5922499999942</v>
      </c>
      <c r="H11" s="38">
        <f aca="true" t="shared" si="3" ref="H11:H25">F11/E11*100</f>
        <v>95.92910790047014</v>
      </c>
      <c r="I11" s="38">
        <f t="shared" si="0"/>
        <v>1183.9767900000006</v>
      </c>
      <c r="J11" s="39">
        <f t="shared" si="1"/>
        <v>103.57518361880982</v>
      </c>
      <c r="K11" s="130"/>
      <c r="L11" s="130"/>
      <c r="M11" s="125"/>
      <c r="Q11" s="128"/>
      <c r="S11" s="2"/>
    </row>
    <row r="12" spans="2:19" ht="15.75" customHeight="1">
      <c r="B12" s="40" t="s">
        <v>17</v>
      </c>
      <c r="C12" s="29">
        <v>10940.5339</v>
      </c>
      <c r="D12" s="41">
        <v>13757.3</v>
      </c>
      <c r="E12" s="41">
        <v>10582.9</v>
      </c>
      <c r="F12" s="29">
        <v>10027.59134</v>
      </c>
      <c r="G12" s="41">
        <f t="shared" si="2"/>
        <v>-555.3086599999988</v>
      </c>
      <c r="H12" s="41">
        <f t="shared" si="3"/>
        <v>94.75277419232914</v>
      </c>
      <c r="I12" s="41">
        <f t="shared" si="0"/>
        <v>-912.9425599999995</v>
      </c>
      <c r="J12" s="42">
        <f t="shared" si="1"/>
        <v>91.65541125922566</v>
      </c>
      <c r="K12" s="131"/>
      <c r="L12" s="131"/>
      <c r="M12" s="125"/>
      <c r="Q12" s="128"/>
      <c r="S12" s="3"/>
    </row>
    <row r="13" spans="2:13" ht="15" customHeight="1">
      <c r="B13" s="40" t="s">
        <v>16</v>
      </c>
      <c r="C13" s="29">
        <v>22175.99706</v>
      </c>
      <c r="D13" s="41">
        <v>33352.7</v>
      </c>
      <c r="E13" s="41">
        <v>25173.2</v>
      </c>
      <c r="F13" s="29">
        <v>24272.91641</v>
      </c>
      <c r="G13" s="41">
        <f t="shared" si="2"/>
        <v>-900.2835899999991</v>
      </c>
      <c r="H13" s="41">
        <f t="shared" si="3"/>
        <v>96.42364264376401</v>
      </c>
      <c r="I13" s="41">
        <f t="shared" si="0"/>
        <v>2096.91935</v>
      </c>
      <c r="J13" s="42">
        <f t="shared" si="1"/>
        <v>109.45580640332209</v>
      </c>
      <c r="K13" s="131"/>
      <c r="L13" s="131"/>
      <c r="M13" s="125"/>
    </row>
    <row r="14" spans="2:13" ht="27.75" customHeight="1">
      <c r="B14" s="37" t="s">
        <v>3</v>
      </c>
      <c r="C14" s="38">
        <f>C18+C17+C16+C15</f>
        <v>3877.87098</v>
      </c>
      <c r="D14" s="38">
        <f>D18+D17+D16</f>
        <v>5530</v>
      </c>
      <c r="E14" s="38">
        <f>E17+E18+E16+E15</f>
        <v>4182.5</v>
      </c>
      <c r="F14" s="38">
        <f>F17+F18+F16+F15</f>
        <v>3921.96895</v>
      </c>
      <c r="G14" s="38">
        <f t="shared" si="2"/>
        <v>-260.53105000000005</v>
      </c>
      <c r="H14" s="38">
        <f t="shared" si="3"/>
        <v>93.7709252839211</v>
      </c>
      <c r="I14" s="38">
        <f t="shared" si="0"/>
        <v>44.097969999999805</v>
      </c>
      <c r="J14" s="39">
        <f t="shared" si="1"/>
        <v>101.1371696022749</v>
      </c>
      <c r="K14" s="130"/>
      <c r="L14" s="130"/>
      <c r="M14" s="125"/>
    </row>
    <row r="15" spans="2:13" ht="18.75" customHeight="1">
      <c r="B15" s="44" t="s">
        <v>61</v>
      </c>
      <c r="C15" s="41">
        <v>-17.49096</v>
      </c>
      <c r="D15" s="41"/>
      <c r="E15" s="41"/>
      <c r="F15" s="29">
        <v>6.29337</v>
      </c>
      <c r="G15" s="41"/>
      <c r="H15" s="41"/>
      <c r="I15" s="41"/>
      <c r="J15" s="46"/>
      <c r="K15" s="130"/>
      <c r="L15" s="130"/>
      <c r="M15" s="125"/>
    </row>
    <row r="16" spans="2:13" ht="25.5" customHeight="1">
      <c r="B16" s="44" t="s">
        <v>29</v>
      </c>
      <c r="C16" s="45">
        <v>67.384</v>
      </c>
      <c r="D16" s="45"/>
      <c r="E16" s="30"/>
      <c r="F16" s="30"/>
      <c r="G16" s="41">
        <f t="shared" si="2"/>
        <v>0</v>
      </c>
      <c r="H16" s="38"/>
      <c r="I16" s="45"/>
      <c r="J16" s="46">
        <f t="shared" si="1"/>
        <v>0</v>
      </c>
      <c r="K16" s="130"/>
      <c r="L16" s="130"/>
      <c r="M16" s="125"/>
    </row>
    <row r="17" spans="2:13" ht="15.75" customHeight="1">
      <c r="B17" s="44" t="s">
        <v>30</v>
      </c>
      <c r="C17" s="45">
        <v>20.75489</v>
      </c>
      <c r="D17" s="45">
        <v>30</v>
      </c>
      <c r="E17" s="30">
        <v>22</v>
      </c>
      <c r="F17" s="30">
        <v>23.54934</v>
      </c>
      <c r="G17" s="41">
        <f t="shared" si="2"/>
        <v>1.5493400000000008</v>
      </c>
      <c r="H17" s="38">
        <f t="shared" si="3"/>
        <v>107.04245454545456</v>
      </c>
      <c r="I17" s="45">
        <f t="shared" si="0"/>
        <v>2.794450000000001</v>
      </c>
      <c r="J17" s="46">
        <f t="shared" si="1"/>
        <v>113.46405594055184</v>
      </c>
      <c r="K17" s="130"/>
      <c r="L17" s="130"/>
      <c r="M17" s="125"/>
    </row>
    <row r="18" spans="2:13" ht="26.25" customHeight="1">
      <c r="B18" s="44" t="s">
        <v>31</v>
      </c>
      <c r="C18" s="45">
        <v>3807.22305</v>
      </c>
      <c r="D18" s="45">
        <v>5500</v>
      </c>
      <c r="E18" s="30">
        <v>4160.5</v>
      </c>
      <c r="F18" s="30">
        <v>3892.12624</v>
      </c>
      <c r="G18" s="41">
        <f t="shared" si="2"/>
        <v>-268.37375999999995</v>
      </c>
      <c r="H18" s="38">
        <f t="shared" si="3"/>
        <v>93.54948299483236</v>
      </c>
      <c r="I18" s="45">
        <f t="shared" si="0"/>
        <v>84.90319</v>
      </c>
      <c r="J18" s="46">
        <f t="shared" si="1"/>
        <v>102.23005557817267</v>
      </c>
      <c r="K18" s="130"/>
      <c r="L18" s="130"/>
      <c r="M18" s="125"/>
    </row>
    <row r="19" spans="2:13" ht="17.25" customHeight="1">
      <c r="B19" s="47" t="s">
        <v>46</v>
      </c>
      <c r="C19" s="43">
        <v>26.42645</v>
      </c>
      <c r="D19" s="29"/>
      <c r="E19" s="41"/>
      <c r="F19" s="28">
        <v>8.78051</v>
      </c>
      <c r="G19" s="38"/>
      <c r="H19" s="38"/>
      <c r="I19" s="48">
        <f t="shared" si="0"/>
        <v>-17.64594</v>
      </c>
      <c r="J19" s="49">
        <f t="shared" si="1"/>
        <v>33.2262184288847</v>
      </c>
      <c r="K19" s="130"/>
      <c r="L19" s="130"/>
      <c r="M19" s="125"/>
    </row>
    <row r="20" spans="2:15" ht="30" customHeight="1">
      <c r="B20" s="37" t="s">
        <v>47</v>
      </c>
      <c r="C20" s="38">
        <v>208.32675</v>
      </c>
      <c r="D20" s="38">
        <v>50</v>
      </c>
      <c r="E20" s="38">
        <v>40</v>
      </c>
      <c r="F20" s="27"/>
      <c r="G20" s="38">
        <f t="shared" si="2"/>
        <v>-40</v>
      </c>
      <c r="H20" s="38"/>
      <c r="I20" s="38">
        <f t="shared" si="0"/>
        <v>-208.32675</v>
      </c>
      <c r="J20" s="49">
        <f t="shared" si="1"/>
        <v>0</v>
      </c>
      <c r="K20" s="130"/>
      <c r="L20" s="130"/>
      <c r="M20" s="125"/>
      <c r="O20" s="132"/>
    </row>
    <row r="21" spans="2:13" ht="16.5" customHeight="1">
      <c r="B21" s="37" t="s">
        <v>5</v>
      </c>
      <c r="C21" s="27">
        <v>52.26897</v>
      </c>
      <c r="D21" s="38">
        <v>112.4</v>
      </c>
      <c r="E21" s="38">
        <v>86.1</v>
      </c>
      <c r="F21" s="27">
        <v>69.19009</v>
      </c>
      <c r="G21" s="38">
        <f t="shared" si="2"/>
        <v>-16.909909999999996</v>
      </c>
      <c r="H21" s="38">
        <f t="shared" si="3"/>
        <v>80.36015098722416</v>
      </c>
      <c r="I21" s="38">
        <f t="shared" si="0"/>
        <v>16.921119999999995</v>
      </c>
      <c r="J21" s="49">
        <f t="shared" si="1"/>
        <v>132.3731651876821</v>
      </c>
      <c r="K21" s="130"/>
      <c r="L21" s="130"/>
      <c r="M21" s="125"/>
    </row>
    <row r="22" spans="2:13" ht="28.5" customHeight="1">
      <c r="B22" s="37" t="s">
        <v>32</v>
      </c>
      <c r="C22" s="27">
        <v>103.40176</v>
      </c>
      <c r="D22" s="38">
        <v>132</v>
      </c>
      <c r="E22" s="38">
        <v>99</v>
      </c>
      <c r="F22" s="27">
        <v>67.1805</v>
      </c>
      <c r="G22" s="38">
        <f t="shared" si="2"/>
        <v>-31.819500000000005</v>
      </c>
      <c r="H22" s="38">
        <f t="shared" si="3"/>
        <v>67.8590909090909</v>
      </c>
      <c r="I22" s="38">
        <f t="shared" si="0"/>
        <v>-36.22126</v>
      </c>
      <c r="J22" s="39">
        <f t="shared" si="1"/>
        <v>64.9703641408038</v>
      </c>
      <c r="K22" s="130"/>
      <c r="L22" s="130"/>
      <c r="M22" s="125"/>
    </row>
    <row r="23" spans="2:13" ht="40.5" customHeight="1">
      <c r="B23" s="37" t="s">
        <v>33</v>
      </c>
      <c r="C23" s="27">
        <v>1837</v>
      </c>
      <c r="D23" s="38">
        <v>3780</v>
      </c>
      <c r="E23" s="38">
        <v>2520</v>
      </c>
      <c r="F23" s="27">
        <v>2942.30566</v>
      </c>
      <c r="G23" s="38">
        <f t="shared" si="2"/>
        <v>422.30566</v>
      </c>
      <c r="H23" s="38">
        <f t="shared" si="3"/>
        <v>116.75816111111111</v>
      </c>
      <c r="I23" s="38">
        <f t="shared" si="0"/>
        <v>1105.30566</v>
      </c>
      <c r="J23" s="39">
        <f t="shared" si="1"/>
        <v>160.16906151333697</v>
      </c>
      <c r="K23" s="130"/>
      <c r="L23" s="130"/>
      <c r="M23" s="125"/>
    </row>
    <row r="24" spans="2:13" ht="18.75" customHeight="1">
      <c r="B24" s="37" t="s">
        <v>4</v>
      </c>
      <c r="C24" s="27">
        <v>123.82674</v>
      </c>
      <c r="D24" s="38">
        <v>126.9</v>
      </c>
      <c r="E24" s="38">
        <v>90.5</v>
      </c>
      <c r="F24" s="28">
        <v>147.3871</v>
      </c>
      <c r="G24" s="38">
        <f t="shared" si="2"/>
        <v>56.887100000000004</v>
      </c>
      <c r="H24" s="38">
        <f t="shared" si="3"/>
        <v>162.85867403314919</v>
      </c>
      <c r="I24" s="38">
        <f t="shared" si="0"/>
        <v>23.560360000000003</v>
      </c>
      <c r="J24" s="39">
        <f t="shared" si="1"/>
        <v>119.0268757782043</v>
      </c>
      <c r="K24" s="130"/>
      <c r="L24" s="130"/>
      <c r="M24" s="125"/>
    </row>
    <row r="25" spans="2:13" ht="17.25" customHeight="1" thickBot="1">
      <c r="B25" s="50" t="s">
        <v>6</v>
      </c>
      <c r="C25" s="31">
        <v>1402.83199</v>
      </c>
      <c r="D25" s="51">
        <v>1500</v>
      </c>
      <c r="E25" s="51">
        <v>900</v>
      </c>
      <c r="F25" s="32">
        <v>1208.48912</v>
      </c>
      <c r="G25" s="38">
        <f t="shared" si="2"/>
        <v>308.48911999999996</v>
      </c>
      <c r="H25" s="38">
        <f t="shared" si="3"/>
        <v>134.27656888888887</v>
      </c>
      <c r="I25" s="38">
        <f t="shared" si="0"/>
        <v>-194.34286999999995</v>
      </c>
      <c r="J25" s="39">
        <f t="shared" si="1"/>
        <v>86.146390203149</v>
      </c>
      <c r="K25" s="133"/>
      <c r="L25" s="133"/>
      <c r="M25" s="125"/>
    </row>
    <row r="26" spans="2:13" ht="21" customHeight="1" thickBot="1">
      <c r="B26" s="52" t="s">
        <v>20</v>
      </c>
      <c r="C26" s="53">
        <f>C8+C9+C10+C11+C14+C19+C20+C21+C22+C23+C24+C25</f>
        <v>225102.43482</v>
      </c>
      <c r="D26" s="53">
        <f>D8+D9+D10+D11+D14+D19+D20+D21+D22+D23+D24+D25</f>
        <v>355298.50000000006</v>
      </c>
      <c r="E26" s="53">
        <f>E8+E9+E10+E11+E14+E19+E20+E21+E22+E23+E24+E25</f>
        <v>254637.40000000002</v>
      </c>
      <c r="F26" s="53">
        <f>F8+F9+F10+F11+F14+F19+F20+F21+F22+F23+F24+F25</f>
        <v>242563.23745000002</v>
      </c>
      <c r="G26" s="53">
        <f aca="true" t="shared" si="4" ref="G26:G35">F26-E26</f>
        <v>-12074.162550000008</v>
      </c>
      <c r="H26" s="53">
        <f>F26/E26*100</f>
        <v>95.2582917709653</v>
      </c>
      <c r="I26" s="53">
        <f>F26-C26</f>
        <v>17460.80263000002</v>
      </c>
      <c r="J26" s="55">
        <f>F26/C26*100</f>
        <v>107.75682530664864</v>
      </c>
      <c r="K26" s="130"/>
      <c r="L26" s="130"/>
      <c r="M26" s="125"/>
    </row>
    <row r="27" spans="2:13" ht="18" customHeight="1">
      <c r="B27" s="56" t="s">
        <v>7</v>
      </c>
      <c r="C27" s="33">
        <v>98713.30351</v>
      </c>
      <c r="D27" s="57">
        <v>132488.8</v>
      </c>
      <c r="E27" s="57">
        <v>102007.8</v>
      </c>
      <c r="F27" s="89">
        <v>98462.48866</v>
      </c>
      <c r="G27" s="38">
        <f t="shared" si="4"/>
        <v>-3545.31134</v>
      </c>
      <c r="H27" s="38">
        <f>F27/E27*100</f>
        <v>96.52447034442464</v>
      </c>
      <c r="I27" s="57">
        <f>F27-C27</f>
        <v>-250.8148499999952</v>
      </c>
      <c r="J27" s="58">
        <f>F27/C27*100</f>
        <v>99.74591585826667</v>
      </c>
      <c r="K27" s="134"/>
      <c r="L27" s="125"/>
      <c r="M27" s="125"/>
    </row>
    <row r="28" spans="2:13" ht="30.75" customHeight="1">
      <c r="B28" s="59" t="s">
        <v>62</v>
      </c>
      <c r="C28" s="27">
        <v>2316.1</v>
      </c>
      <c r="D28" s="38">
        <v>6516</v>
      </c>
      <c r="E28" s="38">
        <v>5635.3</v>
      </c>
      <c r="F28" s="27">
        <v>5635.3</v>
      </c>
      <c r="G28" s="38">
        <f t="shared" si="4"/>
        <v>0</v>
      </c>
      <c r="H28" s="38">
        <f>F28/E28*100</f>
        <v>100</v>
      </c>
      <c r="I28" s="38">
        <f>F28-C28</f>
        <v>3319.2000000000003</v>
      </c>
      <c r="J28" s="39">
        <f>F28/C28*100</f>
        <v>243.3098743577566</v>
      </c>
      <c r="K28" s="134"/>
      <c r="L28" s="125"/>
      <c r="M28" s="125"/>
    </row>
    <row r="29" spans="2:13" ht="29.25" customHeight="1">
      <c r="B29" s="59" t="s">
        <v>55</v>
      </c>
      <c r="C29" s="27"/>
      <c r="D29" s="38">
        <v>447.3</v>
      </c>
      <c r="E29" s="27">
        <v>335.5</v>
      </c>
      <c r="F29" s="27">
        <v>335.5</v>
      </c>
      <c r="G29" s="38">
        <f t="shared" si="4"/>
        <v>0</v>
      </c>
      <c r="H29" s="38">
        <f>F29/E29*100</f>
        <v>100</v>
      </c>
      <c r="I29" s="38">
        <f>F29-C29</f>
        <v>335.5</v>
      </c>
      <c r="J29" s="39"/>
      <c r="K29" s="134"/>
      <c r="L29" s="125"/>
      <c r="M29" s="125"/>
    </row>
    <row r="30" spans="2:13" ht="18.75" customHeight="1" thickBot="1">
      <c r="B30" s="59" t="s">
        <v>51</v>
      </c>
      <c r="C30" s="27">
        <v>1468.8</v>
      </c>
      <c r="D30" s="38">
        <v>1759.5</v>
      </c>
      <c r="E30" s="27">
        <v>1319.4</v>
      </c>
      <c r="F30" s="27">
        <v>1319.4</v>
      </c>
      <c r="G30" s="38">
        <f t="shared" si="4"/>
        <v>0</v>
      </c>
      <c r="H30" s="38">
        <f>F30/E30*100</f>
        <v>100</v>
      </c>
      <c r="I30" s="38">
        <f>F30-C30</f>
        <v>-149.39999999999986</v>
      </c>
      <c r="J30" s="39">
        <f>F30/C30*100</f>
        <v>89.82843137254903</v>
      </c>
      <c r="K30" s="135"/>
      <c r="L30" s="125"/>
      <c r="M30" s="125"/>
    </row>
    <row r="31" spans="2:13" ht="22.5" customHeight="1" hidden="1">
      <c r="B31" s="100"/>
      <c r="C31" s="31"/>
      <c r="D31" s="51"/>
      <c r="E31" s="51"/>
      <c r="F31" s="31"/>
      <c r="G31" s="38">
        <f t="shared" si="4"/>
        <v>0</v>
      </c>
      <c r="H31" s="38"/>
      <c r="I31" s="51"/>
      <c r="J31" s="101"/>
      <c r="K31" s="134"/>
      <c r="L31" s="125"/>
      <c r="M31" s="125"/>
    </row>
    <row r="32" spans="2:13" ht="19.5" customHeight="1" hidden="1" thickBot="1">
      <c r="B32" s="100"/>
      <c r="C32" s="31"/>
      <c r="D32" s="51"/>
      <c r="E32" s="51"/>
      <c r="F32" s="31"/>
      <c r="G32" s="38">
        <f t="shared" si="4"/>
        <v>0</v>
      </c>
      <c r="H32" s="38"/>
      <c r="I32" s="51"/>
      <c r="J32" s="101"/>
      <c r="K32" s="135"/>
      <c r="L32" s="125"/>
      <c r="M32" s="125"/>
    </row>
    <row r="33" spans="2:13" ht="15" customHeight="1" thickBot="1">
      <c r="B33" s="60" t="s">
        <v>8</v>
      </c>
      <c r="C33" s="12">
        <f>C26+C27+C28+C30+C32+C31+C29</f>
        <v>327600.6383299999</v>
      </c>
      <c r="D33" s="12">
        <f>D26+D27+D28+D30+D31+D29</f>
        <v>496510.10000000003</v>
      </c>
      <c r="E33" s="12">
        <f>E26+E27+E28+E30+E31+E29</f>
        <v>363935.4</v>
      </c>
      <c r="F33" s="12">
        <f>F26+F27+F28+F30+F31+F29</f>
        <v>348315.92611000006</v>
      </c>
      <c r="G33" s="12">
        <f t="shared" si="4"/>
        <v>-15619.473889999965</v>
      </c>
      <c r="H33" s="12">
        <f>F33/E33*100</f>
        <v>95.70817406330904</v>
      </c>
      <c r="I33" s="54">
        <f>F33-C33</f>
        <v>20715.28778000013</v>
      </c>
      <c r="J33" s="61">
        <f>F33/C33*100</f>
        <v>106.32333559714652</v>
      </c>
      <c r="K33" s="130"/>
      <c r="L33" s="130"/>
      <c r="M33" s="125"/>
    </row>
    <row r="34" spans="2:13" ht="18.75" customHeight="1" thickBot="1">
      <c r="B34" s="56" t="s">
        <v>48</v>
      </c>
      <c r="C34" s="34">
        <v>174216.67628</v>
      </c>
      <c r="D34" s="57">
        <v>271052.60067</v>
      </c>
      <c r="E34" s="33">
        <v>199276.70907</v>
      </c>
      <c r="F34" s="33">
        <v>191444.88948</v>
      </c>
      <c r="G34" s="38">
        <f t="shared" si="4"/>
        <v>-7831.819589999999</v>
      </c>
      <c r="H34" s="38">
        <f>F34/E34*100</f>
        <v>96.06987709374059</v>
      </c>
      <c r="I34" s="57">
        <f>F34-C34</f>
        <v>17228.2132</v>
      </c>
      <c r="J34" s="58">
        <f>F34/C34*100</f>
        <v>109.88895757161094</v>
      </c>
      <c r="K34" s="130"/>
      <c r="L34" s="130"/>
      <c r="M34" s="125"/>
    </row>
    <row r="35" spans="2:13" ht="18.75" customHeight="1" thickBot="1">
      <c r="B35" s="60" t="s">
        <v>9</v>
      </c>
      <c r="C35" s="13">
        <f>C33+C34</f>
        <v>501817.31460999994</v>
      </c>
      <c r="D35" s="13">
        <f>D33+D34</f>
        <v>767562.70067</v>
      </c>
      <c r="E35" s="13">
        <f>E33+E34</f>
        <v>563212.10907</v>
      </c>
      <c r="F35" s="13">
        <f>F33+F34</f>
        <v>539760.81559</v>
      </c>
      <c r="G35" s="13">
        <f t="shared" si="4"/>
        <v>-23451.293479999993</v>
      </c>
      <c r="H35" s="13">
        <f>F35/E35*100</f>
        <v>95.83615247216119</v>
      </c>
      <c r="I35" s="53">
        <f>F35-C35</f>
        <v>37943.50098000007</v>
      </c>
      <c r="J35" s="55">
        <f>F35/C35*100</f>
        <v>107.5612179722194</v>
      </c>
      <c r="K35" s="130"/>
      <c r="L35" s="130"/>
      <c r="M35" s="125"/>
    </row>
    <row r="36" spans="2:13" ht="15.75" customHeight="1">
      <c r="B36" s="176" t="s">
        <v>10</v>
      </c>
      <c r="C36" s="177"/>
      <c r="D36" s="177"/>
      <c r="E36" s="177"/>
      <c r="F36" s="177"/>
      <c r="G36" s="177"/>
      <c r="H36" s="177"/>
      <c r="I36" s="177"/>
      <c r="J36" s="178"/>
      <c r="K36" s="133"/>
      <c r="L36" s="133"/>
      <c r="M36" s="125"/>
    </row>
    <row r="37" spans="2:13" ht="28.5" customHeight="1">
      <c r="B37" s="62" t="s">
        <v>34</v>
      </c>
      <c r="C37" s="14">
        <f>C39+C40+C38</f>
        <v>1388.57191</v>
      </c>
      <c r="D37" s="63">
        <f>D39+D40+D38</f>
        <v>2162</v>
      </c>
      <c r="E37" s="63">
        <f>E39+E40+E38</f>
        <v>1737.1</v>
      </c>
      <c r="F37" s="14">
        <f>F39+F40+F38</f>
        <v>1655.90264</v>
      </c>
      <c r="G37" s="63">
        <f>F37-E37</f>
        <v>-81.19735999999989</v>
      </c>
      <c r="H37" s="63">
        <f>F37/E37*100</f>
        <v>95.32569454838524</v>
      </c>
      <c r="I37" s="63">
        <f aca="true" t="shared" si="5" ref="I37:I58">F37-C37</f>
        <v>267.33073000000013</v>
      </c>
      <c r="J37" s="64">
        <f aca="true" t="shared" si="6" ref="J37:J46">F37/C37*100</f>
        <v>119.25220639095315</v>
      </c>
      <c r="K37" s="130"/>
      <c r="L37" s="130"/>
      <c r="M37" s="125"/>
    </row>
    <row r="38" spans="2:13" ht="21" customHeight="1">
      <c r="B38" s="65" t="s">
        <v>11</v>
      </c>
      <c r="C38" s="27">
        <v>15.07352</v>
      </c>
      <c r="D38" s="66"/>
      <c r="E38" s="66"/>
      <c r="F38" s="28">
        <v>6.5195</v>
      </c>
      <c r="G38" s="68"/>
      <c r="H38" s="68"/>
      <c r="I38" s="66">
        <f t="shared" si="5"/>
        <v>-8.554020000000001</v>
      </c>
      <c r="J38" s="67">
        <f t="shared" si="6"/>
        <v>43.25134407888801</v>
      </c>
      <c r="K38" s="130"/>
      <c r="L38" s="130"/>
      <c r="M38" s="136"/>
    </row>
    <row r="39" spans="2:13" ht="20.25" customHeight="1">
      <c r="B39" s="37" t="s">
        <v>35</v>
      </c>
      <c r="C39" s="27">
        <v>1175.00305</v>
      </c>
      <c r="D39" s="68">
        <v>1882</v>
      </c>
      <c r="E39" s="68">
        <v>1531.1</v>
      </c>
      <c r="F39" s="28">
        <v>1439.13134</v>
      </c>
      <c r="G39" s="68">
        <f>F39-E39</f>
        <v>-91.96866</v>
      </c>
      <c r="H39" s="68">
        <f>F39/E39*100</f>
        <v>93.99329501665468</v>
      </c>
      <c r="I39" s="66">
        <f t="shared" si="5"/>
        <v>264.1282899999999</v>
      </c>
      <c r="J39" s="67">
        <f t="shared" si="6"/>
        <v>122.47894505465324</v>
      </c>
      <c r="K39" s="133"/>
      <c r="L39" s="133"/>
      <c r="M39" s="125"/>
    </row>
    <row r="40" spans="2:13" ht="19.5" customHeight="1">
      <c r="B40" s="37" t="s">
        <v>36</v>
      </c>
      <c r="C40" s="34">
        <v>198.49534</v>
      </c>
      <c r="D40" s="68">
        <v>280</v>
      </c>
      <c r="E40" s="68">
        <v>206</v>
      </c>
      <c r="F40" s="28">
        <v>210.2518</v>
      </c>
      <c r="G40" s="68">
        <f>F40-E40</f>
        <v>4.251800000000003</v>
      </c>
      <c r="H40" s="68">
        <f>F40/E40*100</f>
        <v>102.06398058252428</v>
      </c>
      <c r="I40" s="66">
        <f t="shared" si="5"/>
        <v>11.756460000000004</v>
      </c>
      <c r="J40" s="67">
        <f t="shared" si="6"/>
        <v>105.92278891786577</v>
      </c>
      <c r="K40" s="130"/>
      <c r="L40" s="130"/>
      <c r="M40" s="125"/>
    </row>
    <row r="41" spans="2:13" ht="35.25" customHeight="1">
      <c r="B41" s="69" t="s">
        <v>12</v>
      </c>
      <c r="C41" s="15">
        <f>C47+C42</f>
        <v>1125.20569</v>
      </c>
      <c r="D41" s="15">
        <f>D47+D42</f>
        <v>1650</v>
      </c>
      <c r="E41" s="15">
        <f>E47+E42</f>
        <v>1380.48</v>
      </c>
      <c r="F41" s="15">
        <f>F47+F42</f>
        <v>1228.64849</v>
      </c>
      <c r="G41" s="63">
        <f aca="true" t="shared" si="7" ref="G41:G63">F41-E41</f>
        <v>-151.83150999999998</v>
      </c>
      <c r="H41" s="63">
        <f aca="true" t="shared" si="8" ref="H41:H63">F41/E41*100</f>
        <v>89.00154221719981</v>
      </c>
      <c r="I41" s="70">
        <f t="shared" si="5"/>
        <v>103.44280000000003</v>
      </c>
      <c r="J41" s="64">
        <f t="shared" si="6"/>
        <v>109.19323470538085</v>
      </c>
      <c r="K41" s="130"/>
      <c r="L41" s="130"/>
      <c r="M41" s="125"/>
    </row>
    <row r="42" spans="2:13" ht="33" customHeight="1">
      <c r="B42" s="71" t="s">
        <v>37</v>
      </c>
      <c r="C42" s="16">
        <f>C43+C44+C45+C46</f>
        <v>981.5056900000001</v>
      </c>
      <c r="D42" s="72">
        <f>D43+D44+D45</f>
        <v>1050</v>
      </c>
      <c r="E42" s="72">
        <f>E43+E44+E45</f>
        <v>780.48</v>
      </c>
      <c r="F42" s="16">
        <f>F43+F44+F45+F46</f>
        <v>1182.1743000000001</v>
      </c>
      <c r="G42" s="63">
        <f t="shared" si="7"/>
        <v>401.6943000000001</v>
      </c>
      <c r="H42" s="72">
        <f t="shared" si="8"/>
        <v>151.46759686346866</v>
      </c>
      <c r="I42" s="72">
        <f t="shared" si="5"/>
        <v>200.66861000000006</v>
      </c>
      <c r="J42" s="90">
        <f t="shared" si="6"/>
        <v>120.44497673773039</v>
      </c>
      <c r="K42" s="133"/>
      <c r="L42" s="133"/>
      <c r="M42" s="125"/>
    </row>
    <row r="43" spans="2:13" ht="25.5" customHeight="1">
      <c r="B43" s="37" t="s">
        <v>63</v>
      </c>
      <c r="C43" s="27">
        <v>692.91953</v>
      </c>
      <c r="D43" s="74">
        <v>972.6</v>
      </c>
      <c r="E43" s="74">
        <v>709.88</v>
      </c>
      <c r="F43" s="35">
        <v>628.10297</v>
      </c>
      <c r="G43" s="74">
        <f t="shared" si="7"/>
        <v>-81.77702999999997</v>
      </c>
      <c r="H43" s="74">
        <f t="shared" si="8"/>
        <v>88.48016143573562</v>
      </c>
      <c r="I43" s="74">
        <f t="shared" si="5"/>
        <v>-64.81655999999998</v>
      </c>
      <c r="J43" s="75">
        <f t="shared" si="6"/>
        <v>90.64587485360674</v>
      </c>
      <c r="K43" s="130"/>
      <c r="L43" s="130"/>
      <c r="M43" s="125"/>
    </row>
    <row r="44" spans="2:13" ht="27.75" customHeight="1">
      <c r="B44" s="37" t="s">
        <v>64</v>
      </c>
      <c r="C44" s="76">
        <v>190.29804</v>
      </c>
      <c r="D44" s="74">
        <v>77.4</v>
      </c>
      <c r="E44" s="74">
        <v>70.6</v>
      </c>
      <c r="F44" s="28">
        <v>221.58152</v>
      </c>
      <c r="G44" s="74">
        <f t="shared" si="7"/>
        <v>150.98152000000002</v>
      </c>
      <c r="H44" s="74" t="s">
        <v>69</v>
      </c>
      <c r="I44" s="74">
        <f t="shared" si="5"/>
        <v>31.283480000000026</v>
      </c>
      <c r="J44" s="75">
        <f t="shared" si="6"/>
        <v>116.43920242163294</v>
      </c>
      <c r="K44" s="133"/>
      <c r="L44" s="133"/>
      <c r="M44" s="125"/>
    </row>
    <row r="45" spans="2:13" ht="15" customHeight="1">
      <c r="B45" s="37" t="s">
        <v>38</v>
      </c>
      <c r="C45" s="76">
        <v>63.17258</v>
      </c>
      <c r="D45" s="17"/>
      <c r="E45" s="17"/>
      <c r="F45" s="27">
        <v>2.22523</v>
      </c>
      <c r="G45" s="74"/>
      <c r="H45" s="74"/>
      <c r="I45" s="74">
        <f t="shared" si="5"/>
        <v>-60.94735</v>
      </c>
      <c r="J45" s="75"/>
      <c r="K45" s="133"/>
      <c r="L45" s="133"/>
      <c r="M45" s="125"/>
    </row>
    <row r="46" spans="2:13" ht="21" customHeight="1">
      <c r="B46" s="37" t="s">
        <v>65</v>
      </c>
      <c r="C46" s="102">
        <v>35.11554</v>
      </c>
      <c r="D46" s="17"/>
      <c r="E46" s="17"/>
      <c r="F46" s="27">
        <v>330.26458</v>
      </c>
      <c r="G46" s="74"/>
      <c r="H46" s="74"/>
      <c r="I46" s="74">
        <f t="shared" si="5"/>
        <v>295.14904</v>
      </c>
      <c r="J46" s="75">
        <f t="shared" si="6"/>
        <v>940.5083333475721</v>
      </c>
      <c r="K46" s="133"/>
      <c r="L46" s="133"/>
      <c r="M46" s="125"/>
    </row>
    <row r="47" spans="2:22" ht="30">
      <c r="B47" s="71" t="s">
        <v>66</v>
      </c>
      <c r="C47" s="16">
        <v>143.7</v>
      </c>
      <c r="D47" s="72">
        <v>600</v>
      </c>
      <c r="E47" s="72">
        <v>600</v>
      </c>
      <c r="F47" s="36">
        <v>46.47419</v>
      </c>
      <c r="G47" s="72">
        <f t="shared" si="7"/>
        <v>-553.52581</v>
      </c>
      <c r="H47" s="72">
        <f t="shared" si="8"/>
        <v>7.745698333333334</v>
      </c>
      <c r="I47" s="72">
        <f t="shared" si="5"/>
        <v>-97.22581</v>
      </c>
      <c r="J47" s="73">
        <f>F47/C47*100</f>
        <v>32.34112038970077</v>
      </c>
      <c r="K47" s="137"/>
      <c r="L47" s="137"/>
      <c r="M47" s="148"/>
      <c r="N47" s="148"/>
      <c r="O47" s="148"/>
      <c r="P47" s="149"/>
      <c r="Q47" s="150"/>
      <c r="R47" s="150"/>
      <c r="S47" s="150"/>
      <c r="T47" s="150"/>
      <c r="U47" s="150"/>
      <c r="V47" s="150"/>
    </row>
    <row r="48" spans="2:31" ht="17.25" customHeight="1">
      <c r="B48" s="77" t="s">
        <v>18</v>
      </c>
      <c r="C48" s="18">
        <f>C50+C51+C57+C49+C52+C54</f>
        <v>26040.14906</v>
      </c>
      <c r="D48" s="78">
        <f>D51+D50+D49+D54+D52+D53</f>
        <v>41718</v>
      </c>
      <c r="E48" s="78">
        <f>E51+E50+E49+E54+E52+E53</f>
        <v>30841</v>
      </c>
      <c r="F48" s="78">
        <f>F51+F50+F49+F54+F52+F53+F55</f>
        <v>31477.13176</v>
      </c>
      <c r="G48" s="63">
        <f t="shared" si="7"/>
        <v>636.1317600000002</v>
      </c>
      <c r="H48" s="78">
        <f t="shared" si="8"/>
        <v>102.06261716546156</v>
      </c>
      <c r="I48" s="78">
        <f t="shared" si="5"/>
        <v>5436.9827000000005</v>
      </c>
      <c r="J48" s="91">
        <f>F48/C48*100</f>
        <v>120.87923032803101</v>
      </c>
      <c r="K48" s="138"/>
      <c r="L48" s="138"/>
      <c r="M48" s="151"/>
      <c r="N48" s="172"/>
      <c r="O48" s="172"/>
      <c r="P48" s="172"/>
      <c r="Q48" s="172"/>
      <c r="R48" s="172"/>
      <c r="S48" s="172"/>
      <c r="T48" s="172"/>
      <c r="U48" s="172"/>
      <c r="V48" s="172"/>
      <c r="W48" s="1"/>
      <c r="X48" s="1"/>
      <c r="Y48" s="1"/>
      <c r="Z48" s="1"/>
      <c r="AA48" s="1"/>
      <c r="AB48" s="1"/>
      <c r="AC48" s="1"/>
      <c r="AD48" s="1"/>
      <c r="AE48" s="1"/>
    </row>
    <row r="49" spans="2:31" ht="25.5" customHeight="1">
      <c r="B49" s="80" t="s">
        <v>39</v>
      </c>
      <c r="C49" s="74">
        <v>21243.55124</v>
      </c>
      <c r="D49" s="74">
        <v>35918</v>
      </c>
      <c r="E49" s="74">
        <v>26106</v>
      </c>
      <c r="F49" s="28">
        <v>30150.26302</v>
      </c>
      <c r="G49" s="74">
        <f t="shared" si="7"/>
        <v>4044.2630199999985</v>
      </c>
      <c r="H49" s="74">
        <f t="shared" si="8"/>
        <v>115.49169930284225</v>
      </c>
      <c r="I49" s="68">
        <f t="shared" si="5"/>
        <v>8906.711779999998</v>
      </c>
      <c r="J49" s="79">
        <f>F49/C49*100</f>
        <v>141.92666131653795</v>
      </c>
      <c r="K49" s="126"/>
      <c r="L49" s="126"/>
      <c r="M49" s="152"/>
      <c r="N49" s="152"/>
      <c r="O49" s="152"/>
      <c r="P49" s="153"/>
      <c r="Q49" s="152"/>
      <c r="R49" s="152"/>
      <c r="S49" s="152"/>
      <c r="T49" s="152"/>
      <c r="U49" s="152"/>
      <c r="V49" s="152"/>
      <c r="W49" s="1"/>
      <c r="X49" s="1"/>
      <c r="Y49" s="1"/>
      <c r="Z49" s="1"/>
      <c r="AA49" s="1"/>
      <c r="AB49" s="1"/>
      <c r="AC49" s="1"/>
      <c r="AD49" s="1"/>
      <c r="AE49" s="1"/>
    </row>
    <row r="50" spans="2:31" s="21" customFormat="1" ht="18.75">
      <c r="B50" s="80" t="s">
        <v>40</v>
      </c>
      <c r="C50" s="68">
        <v>3650</v>
      </c>
      <c r="D50" s="68">
        <v>2800</v>
      </c>
      <c r="E50" s="68">
        <v>2235</v>
      </c>
      <c r="F50" s="28">
        <v>925.749</v>
      </c>
      <c r="G50" s="74">
        <f t="shared" si="7"/>
        <v>-1309.251</v>
      </c>
      <c r="H50" s="74">
        <f t="shared" si="8"/>
        <v>41.42053691275168</v>
      </c>
      <c r="I50" s="68">
        <f t="shared" si="5"/>
        <v>-2724.251</v>
      </c>
      <c r="J50" s="79">
        <f>F50/C50*100</f>
        <v>25.362986301369865</v>
      </c>
      <c r="K50" s="20"/>
      <c r="L50" s="20"/>
      <c r="M50" s="154"/>
      <c r="N50" s="155"/>
      <c r="O50" s="155"/>
      <c r="P50" s="156"/>
      <c r="Q50" s="155"/>
      <c r="R50" s="155"/>
      <c r="S50" s="154"/>
      <c r="T50" s="154"/>
      <c r="U50" s="154"/>
      <c r="V50" s="154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33.75" customHeight="1">
      <c r="B51" s="81" t="s">
        <v>56</v>
      </c>
      <c r="C51" s="82">
        <v>1146.59782</v>
      </c>
      <c r="D51" s="82">
        <v>2000</v>
      </c>
      <c r="E51" s="82">
        <v>1580</v>
      </c>
      <c r="F51" s="32">
        <v>26.8443</v>
      </c>
      <c r="G51" s="74">
        <f t="shared" si="7"/>
        <v>-1553.1557</v>
      </c>
      <c r="H51" s="74">
        <f t="shared" si="8"/>
        <v>1.6990063291139241</v>
      </c>
      <c r="I51" s="82">
        <f t="shared" si="5"/>
        <v>-1119.75352</v>
      </c>
      <c r="J51" s="79">
        <f>F51/C51*100</f>
        <v>2.341213242495089</v>
      </c>
      <c r="K51" s="139"/>
      <c r="L51" s="139"/>
      <c r="M51" s="152"/>
      <c r="N51" s="157" t="s">
        <v>1</v>
      </c>
      <c r="O51" s="158">
        <v>199649.371</v>
      </c>
      <c r="P51" s="153">
        <f>O51*100/O61</f>
        <v>82.30817377722133</v>
      </c>
      <c r="Q51" s="152"/>
      <c r="R51" s="152"/>
      <c r="S51" s="152"/>
      <c r="T51" s="152"/>
      <c r="U51" s="152"/>
      <c r="V51" s="152"/>
      <c r="W51" s="1"/>
      <c r="X51" s="1"/>
      <c r="Y51" s="1"/>
      <c r="Z51" s="1"/>
      <c r="AA51" s="1"/>
      <c r="AB51" s="1"/>
      <c r="AC51" s="1"/>
      <c r="AD51" s="1"/>
      <c r="AE51" s="1"/>
    </row>
    <row r="52" spans="2:31" ht="21.75" customHeight="1">
      <c r="B52" s="81" t="s">
        <v>57</v>
      </c>
      <c r="C52" s="103"/>
      <c r="D52" s="103">
        <v>200</v>
      </c>
      <c r="E52" s="103">
        <v>150</v>
      </c>
      <c r="F52" s="32"/>
      <c r="G52" s="74">
        <f t="shared" si="7"/>
        <v>-150</v>
      </c>
      <c r="H52" s="74">
        <f t="shared" si="8"/>
        <v>0</v>
      </c>
      <c r="I52" s="103">
        <f t="shared" si="5"/>
        <v>0</v>
      </c>
      <c r="J52" s="104"/>
      <c r="K52" s="126"/>
      <c r="L52" s="126"/>
      <c r="M52" s="152"/>
      <c r="N52" s="157"/>
      <c r="O52" s="159"/>
      <c r="P52" s="153"/>
      <c r="Q52" s="152"/>
      <c r="R52" s="152"/>
      <c r="S52" s="152"/>
      <c r="T52" s="152"/>
      <c r="U52" s="152"/>
      <c r="V52" s="152"/>
      <c r="W52" s="1"/>
      <c r="X52" s="1"/>
      <c r="Y52" s="1"/>
      <c r="Z52" s="1"/>
      <c r="AA52" s="1"/>
      <c r="AB52" s="1"/>
      <c r="AC52" s="1"/>
      <c r="AD52" s="1"/>
      <c r="AE52" s="1"/>
    </row>
    <row r="53" spans="2:31" ht="30" customHeight="1">
      <c r="B53" s="81" t="s">
        <v>58</v>
      </c>
      <c r="C53" s="103"/>
      <c r="D53" s="103">
        <v>300</v>
      </c>
      <c r="E53" s="103">
        <v>270</v>
      </c>
      <c r="F53" s="32">
        <v>322.79066</v>
      </c>
      <c r="G53" s="74">
        <f t="shared" si="7"/>
        <v>52.79066</v>
      </c>
      <c r="H53" s="74">
        <f t="shared" si="8"/>
        <v>119.55209629629631</v>
      </c>
      <c r="I53" s="103"/>
      <c r="J53" s="104"/>
      <c r="K53" s="126"/>
      <c r="L53" s="126"/>
      <c r="M53" s="152"/>
      <c r="N53" s="157" t="s">
        <v>3</v>
      </c>
      <c r="O53" s="160">
        <f>3922</f>
        <v>3922</v>
      </c>
      <c r="P53" s="153">
        <f>O53*100/O61</f>
        <v>1.6168979443179012</v>
      </c>
      <c r="Q53" s="152"/>
      <c r="R53" s="152"/>
      <c r="S53" s="152"/>
      <c r="T53" s="152"/>
      <c r="U53" s="152"/>
      <c r="V53" s="152"/>
      <c r="W53" s="1"/>
      <c r="X53" s="1"/>
      <c r="Y53" s="1"/>
      <c r="Z53" s="1"/>
      <c r="AA53" s="1"/>
      <c r="AB53" s="1"/>
      <c r="AC53" s="1"/>
      <c r="AD53" s="1"/>
      <c r="AE53" s="1"/>
    </row>
    <row r="54" spans="2:31" ht="18.75" customHeight="1">
      <c r="B54" s="80" t="s">
        <v>49</v>
      </c>
      <c r="C54" s="17"/>
      <c r="D54" s="68">
        <v>500</v>
      </c>
      <c r="E54" s="68">
        <v>500</v>
      </c>
      <c r="F54" s="28">
        <v>18.03754</v>
      </c>
      <c r="G54" s="74">
        <f t="shared" si="7"/>
        <v>-481.96246</v>
      </c>
      <c r="H54" s="74">
        <f t="shared" si="8"/>
        <v>3.607508</v>
      </c>
      <c r="I54" s="68"/>
      <c r="J54" s="79"/>
      <c r="K54" s="126"/>
      <c r="L54" s="126"/>
      <c r="M54" s="152"/>
      <c r="N54" s="157" t="s">
        <v>2</v>
      </c>
      <c r="O54" s="160">
        <f>34300.5</f>
        <v>34300.5</v>
      </c>
      <c r="P54" s="153">
        <f>O54*100/O61</f>
        <v>14.140848531126</v>
      </c>
      <c r="Q54" s="152"/>
      <c r="R54" s="152"/>
      <c r="S54" s="152"/>
      <c r="T54" s="152"/>
      <c r="U54" s="152"/>
      <c r="V54" s="152"/>
      <c r="W54" s="1"/>
      <c r="X54" s="1"/>
      <c r="Y54" s="1"/>
      <c r="Z54" s="1"/>
      <c r="AA54" s="1"/>
      <c r="AB54" s="1"/>
      <c r="AC54" s="1"/>
      <c r="AD54" s="1"/>
      <c r="AE54" s="1"/>
    </row>
    <row r="55" spans="2:31" ht="33.75" customHeight="1">
      <c r="B55" s="80" t="s">
        <v>59</v>
      </c>
      <c r="C55" s="92"/>
      <c r="D55" s="93"/>
      <c r="E55" s="82"/>
      <c r="F55" s="32">
        <v>33.44724</v>
      </c>
      <c r="G55" s="63"/>
      <c r="H55" s="63"/>
      <c r="I55" s="82"/>
      <c r="J55" s="79"/>
      <c r="K55" s="126"/>
      <c r="L55" s="126"/>
      <c r="M55" s="152"/>
      <c r="N55" s="157" t="s">
        <v>24</v>
      </c>
      <c r="O55" s="160">
        <v>2942.30566</v>
      </c>
      <c r="P55" s="153">
        <f>O55*100/O61</f>
        <v>1.2130056025519953</v>
      </c>
      <c r="Q55" s="152"/>
      <c r="R55" s="152"/>
      <c r="S55" s="152"/>
      <c r="T55" s="152"/>
      <c r="U55" s="152"/>
      <c r="V55" s="152"/>
      <c r="W55" s="1"/>
      <c r="X55" s="1"/>
      <c r="Y55" s="1"/>
      <c r="Z55" s="1"/>
      <c r="AA55" s="1"/>
      <c r="AB55" s="1"/>
      <c r="AC55" s="1"/>
      <c r="AD55" s="1"/>
      <c r="AE55" s="1"/>
    </row>
    <row r="56" spans="2:31" ht="33.75" customHeight="1" hidden="1">
      <c r="B56" s="81"/>
      <c r="C56" s="92"/>
      <c r="D56" s="93"/>
      <c r="E56" s="82"/>
      <c r="F56" s="32"/>
      <c r="G56" s="63">
        <f t="shared" si="7"/>
        <v>0</v>
      </c>
      <c r="H56" s="63"/>
      <c r="I56" s="103"/>
      <c r="J56" s="79"/>
      <c r="K56" s="126"/>
      <c r="L56" s="126"/>
      <c r="M56" s="152"/>
      <c r="N56" s="157"/>
      <c r="O56" s="161"/>
      <c r="P56" s="153"/>
      <c r="Q56" s="152"/>
      <c r="R56" s="152"/>
      <c r="S56" s="152"/>
      <c r="T56" s="152"/>
      <c r="U56" s="152"/>
      <c r="V56" s="152"/>
      <c r="W56" s="1"/>
      <c r="X56" s="1"/>
      <c r="Y56" s="1"/>
      <c r="Z56" s="1"/>
      <c r="AA56" s="1"/>
      <c r="AB56" s="1"/>
      <c r="AC56" s="1"/>
      <c r="AD56" s="1"/>
      <c r="AE56" s="1"/>
    </row>
    <row r="57" spans="2:31" ht="33.75" customHeight="1">
      <c r="B57" s="81"/>
      <c r="C57" s="17"/>
      <c r="D57" s="68"/>
      <c r="E57" s="68"/>
      <c r="F57" s="28"/>
      <c r="G57" s="63">
        <f t="shared" si="7"/>
        <v>0</v>
      </c>
      <c r="H57" s="63"/>
      <c r="I57" s="103"/>
      <c r="J57" s="79"/>
      <c r="K57" s="140"/>
      <c r="L57" s="140"/>
      <c r="M57" s="152"/>
      <c r="N57" s="157" t="s">
        <v>4</v>
      </c>
      <c r="O57" s="158">
        <v>147.3871</v>
      </c>
      <c r="P57" s="153">
        <f>O57*100/O61</f>
        <v>0.060762340389846244</v>
      </c>
      <c r="Q57" s="152"/>
      <c r="R57" s="152"/>
      <c r="S57" s="152"/>
      <c r="T57" s="152"/>
      <c r="U57" s="152"/>
      <c r="V57" s="152"/>
      <c r="W57" s="1"/>
      <c r="X57" s="1"/>
      <c r="Y57" s="1"/>
      <c r="Z57" s="1"/>
      <c r="AA57" s="1"/>
      <c r="AB57" s="1"/>
      <c r="AC57" s="1"/>
      <c r="AD57" s="1"/>
      <c r="AE57" s="1"/>
    </row>
    <row r="58" spans="2:31" ht="20.25" thickBot="1">
      <c r="B58" s="105" t="s">
        <v>60</v>
      </c>
      <c r="C58" s="16">
        <v>16073.5745</v>
      </c>
      <c r="D58" s="16">
        <v>35062.57</v>
      </c>
      <c r="E58" s="16">
        <v>17531.4</v>
      </c>
      <c r="F58" s="16">
        <v>16395.38989</v>
      </c>
      <c r="G58" s="16">
        <f t="shared" si="7"/>
        <v>-1136.010110000003</v>
      </c>
      <c r="H58" s="16">
        <f t="shared" si="8"/>
        <v>93.52014037669551</v>
      </c>
      <c r="I58" s="16">
        <f t="shared" si="5"/>
        <v>321.81538999999793</v>
      </c>
      <c r="J58" s="90">
        <f aca="true" t="shared" si="9" ref="J58:J63">F58/C58*100</f>
        <v>102.00213953654178</v>
      </c>
      <c r="K58" s="126"/>
      <c r="L58" s="126"/>
      <c r="M58" s="152"/>
      <c r="N58" s="162" t="s">
        <v>25</v>
      </c>
      <c r="O58" s="163">
        <f>1208.48912+F9+F10+F19+F21+F22</f>
        <v>1601.69699</v>
      </c>
      <c r="P58" s="153">
        <f>O58*100/O61</f>
        <v>0.6603214101354334</v>
      </c>
      <c r="Q58" s="152"/>
      <c r="R58" s="152"/>
      <c r="S58" s="152"/>
      <c r="T58" s="152"/>
      <c r="U58" s="152"/>
      <c r="V58" s="152"/>
      <c r="W58" s="1"/>
      <c r="X58" s="1"/>
      <c r="Y58" s="1"/>
      <c r="Z58" s="1"/>
      <c r="AA58" s="1"/>
      <c r="AB58" s="1"/>
      <c r="AC58" s="1"/>
      <c r="AD58" s="1"/>
      <c r="AE58" s="1"/>
    </row>
    <row r="59" spans="2:31" ht="19.5" thickBot="1">
      <c r="B59" s="83" t="s">
        <v>43</v>
      </c>
      <c r="C59" s="19">
        <f>C37+C42+C47+C48+C58</f>
        <v>44627.50116</v>
      </c>
      <c r="D59" s="19">
        <f>D37+D42+D47+D48+D58</f>
        <v>80592.57</v>
      </c>
      <c r="E59" s="19">
        <f>E37+E42+E47+E48+E58</f>
        <v>51489.98</v>
      </c>
      <c r="F59" s="19">
        <f>F37+F42+F47+F48+F58</f>
        <v>50757.072779999995</v>
      </c>
      <c r="G59" s="19">
        <f t="shared" si="7"/>
        <v>-732.9072200000082</v>
      </c>
      <c r="H59" s="19">
        <f t="shared" si="8"/>
        <v>98.57660224377635</v>
      </c>
      <c r="I59" s="84">
        <f>F59-C59</f>
        <v>6129.571619999995</v>
      </c>
      <c r="J59" s="85">
        <f t="shared" si="9"/>
        <v>113.73496489983621</v>
      </c>
      <c r="K59" s="142"/>
      <c r="L59" s="142"/>
      <c r="M59" s="152"/>
      <c r="N59" s="152"/>
      <c r="O59" s="153">
        <f>225102.4-O51-O54-O53-O55-O57</f>
        <v>-15859.16376000002</v>
      </c>
      <c r="P59" s="153">
        <f>SUM(P51:P58)</f>
        <v>100.0000096057425</v>
      </c>
      <c r="Q59" s="152"/>
      <c r="R59" s="152"/>
      <c r="S59" s="152"/>
      <c r="T59" s="152"/>
      <c r="U59" s="152"/>
      <c r="V59" s="152"/>
      <c r="W59" s="1"/>
      <c r="X59" s="1"/>
      <c r="Y59" s="1"/>
      <c r="Z59" s="1"/>
      <c r="AA59" s="1"/>
      <c r="AB59" s="1"/>
      <c r="AC59" s="1"/>
      <c r="AD59" s="1"/>
      <c r="AE59" s="1"/>
    </row>
    <row r="60" spans="2:31" ht="19.5" thickBot="1">
      <c r="B60" s="86" t="s">
        <v>50</v>
      </c>
      <c r="C60" s="87">
        <v>8550.519</v>
      </c>
      <c r="D60" s="87">
        <f>9627.2+412.896</f>
        <v>10040.096000000001</v>
      </c>
      <c r="E60" s="87">
        <v>7315.096</v>
      </c>
      <c r="F60" s="87">
        <v>5653.56609</v>
      </c>
      <c r="G60" s="87">
        <f t="shared" si="7"/>
        <v>-1661.5299099999993</v>
      </c>
      <c r="H60" s="87">
        <f t="shared" si="8"/>
        <v>77.28628701523536</v>
      </c>
      <c r="I60" s="87">
        <f>F60-C60</f>
        <v>-2896.95291</v>
      </c>
      <c r="J60" s="88">
        <f t="shared" si="9"/>
        <v>66.11956642631868</v>
      </c>
      <c r="K60" s="142"/>
      <c r="L60" s="142"/>
      <c r="M60" s="152"/>
      <c r="N60" s="152"/>
      <c r="O60" s="164">
        <f>SUM(O51:O58)</f>
        <v>242563.26075000002</v>
      </c>
      <c r="P60" s="153"/>
      <c r="Q60" s="152"/>
      <c r="R60" s="152"/>
      <c r="S60" s="152"/>
      <c r="T60" s="152"/>
      <c r="U60" s="152"/>
      <c r="V60" s="152"/>
      <c r="W60" s="1"/>
      <c r="X60" s="1"/>
      <c r="Y60" s="1"/>
      <c r="Z60" s="1"/>
      <c r="AA60" s="1"/>
      <c r="AB60" s="1"/>
      <c r="AC60" s="1"/>
      <c r="AD60" s="1"/>
      <c r="AE60" s="1"/>
    </row>
    <row r="61" spans="2:31" ht="19.5" thickBot="1">
      <c r="B61" s="94" t="s">
        <v>52</v>
      </c>
      <c r="C61" s="95">
        <f>C59+C60</f>
        <v>53178.02016</v>
      </c>
      <c r="D61" s="95">
        <f>D59+D60</f>
        <v>90632.66600000001</v>
      </c>
      <c r="E61" s="95">
        <f>E59+E60</f>
        <v>58805.076</v>
      </c>
      <c r="F61" s="95">
        <f>F59+F60</f>
        <v>56410.638869999995</v>
      </c>
      <c r="G61" s="95">
        <f t="shared" si="7"/>
        <v>-2394.4371300000057</v>
      </c>
      <c r="H61" s="95">
        <f t="shared" si="8"/>
        <v>95.92817951633971</v>
      </c>
      <c r="I61" s="96">
        <f>F61-C61</f>
        <v>3232.618709999995</v>
      </c>
      <c r="J61" s="97">
        <f t="shared" si="9"/>
        <v>106.07886247038498</v>
      </c>
      <c r="K61" s="142"/>
      <c r="L61" s="142"/>
      <c r="M61" s="152"/>
      <c r="N61" s="152"/>
      <c r="O61" s="165">
        <f>F26</f>
        <v>242563.23745000002</v>
      </c>
      <c r="P61" s="153"/>
      <c r="Q61" s="152"/>
      <c r="R61" s="152"/>
      <c r="S61" s="152"/>
      <c r="T61" s="152"/>
      <c r="U61" s="152"/>
      <c r="V61" s="152"/>
      <c r="W61" s="1"/>
      <c r="X61" s="1"/>
      <c r="Y61" s="1"/>
      <c r="Z61" s="1"/>
      <c r="AA61" s="1"/>
      <c r="AB61" s="1"/>
      <c r="AC61" s="1"/>
      <c r="AD61" s="1"/>
      <c r="AE61" s="1"/>
    </row>
    <row r="62" spans="2:31" ht="19.5" thickBot="1">
      <c r="B62" s="98" t="s">
        <v>13</v>
      </c>
      <c r="C62" s="19">
        <f>C35+C61</f>
        <v>554995.33477</v>
      </c>
      <c r="D62" s="84">
        <f>D61+D35</f>
        <v>858195.36667</v>
      </c>
      <c r="E62" s="84">
        <f>E61+E35</f>
        <v>622017.18507</v>
      </c>
      <c r="F62" s="19">
        <f>F61+F35</f>
        <v>596171.45446</v>
      </c>
      <c r="G62" s="95">
        <f t="shared" si="7"/>
        <v>-25845.73060999997</v>
      </c>
      <c r="H62" s="95">
        <f t="shared" si="8"/>
        <v>95.84485264549542</v>
      </c>
      <c r="I62" s="19">
        <f>F62-C62</f>
        <v>41176.11969000008</v>
      </c>
      <c r="J62" s="99">
        <f t="shared" si="9"/>
        <v>107.41918302918063</v>
      </c>
      <c r="K62" s="142"/>
      <c r="L62" s="142"/>
      <c r="M62" s="152"/>
      <c r="N62" s="152"/>
      <c r="O62" s="152"/>
      <c r="P62" s="153"/>
      <c r="Q62" s="166"/>
      <c r="R62" s="166"/>
      <c r="S62" s="167"/>
      <c r="T62" s="167"/>
      <c r="U62" s="167"/>
      <c r="V62" s="167"/>
      <c r="W62" s="1"/>
      <c r="X62" s="1"/>
      <c r="Y62" s="1"/>
      <c r="Z62" s="1"/>
      <c r="AA62" s="1"/>
      <c r="AB62" s="1"/>
      <c r="AC62" s="1"/>
      <c r="AD62" s="1"/>
      <c r="AE62" s="1"/>
    </row>
    <row r="63" spans="2:31" ht="26.25" thickBot="1">
      <c r="B63" s="98" t="s">
        <v>19</v>
      </c>
      <c r="C63" s="19">
        <f>C33+C59</f>
        <v>372228.1394899999</v>
      </c>
      <c r="D63" s="84">
        <f>D33+D59</f>
        <v>577102.67</v>
      </c>
      <c r="E63" s="84">
        <f>E33+E59</f>
        <v>415425.38</v>
      </c>
      <c r="F63" s="19">
        <f>F33+F59</f>
        <v>399072.99889000005</v>
      </c>
      <c r="G63" s="84">
        <f t="shared" si="7"/>
        <v>-16352.381109999958</v>
      </c>
      <c r="H63" s="84">
        <f t="shared" si="8"/>
        <v>96.06370195533071</v>
      </c>
      <c r="I63" s="84">
        <f>F63-C63</f>
        <v>26844.859400000132</v>
      </c>
      <c r="J63" s="85">
        <f t="shared" si="9"/>
        <v>107.21193712994967</v>
      </c>
      <c r="K63" s="142"/>
      <c r="L63" s="142"/>
      <c r="M63" s="142"/>
      <c r="N63" s="142"/>
      <c r="O63" s="142"/>
      <c r="P63" s="141"/>
      <c r="Q63" s="142"/>
      <c r="R63" s="14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3:31" ht="12.75">
      <c r="C64" s="1"/>
      <c r="D64" s="1"/>
      <c r="E64" s="1"/>
      <c r="F64" s="1"/>
      <c r="G64" s="1"/>
      <c r="H64" s="1"/>
      <c r="I64" s="1"/>
      <c r="J64" s="1"/>
      <c r="K64" s="142"/>
      <c r="L64" s="142"/>
      <c r="M64" s="142"/>
      <c r="N64" s="142"/>
      <c r="O64" s="142"/>
      <c r="P64" s="141"/>
      <c r="Q64" s="142"/>
      <c r="R64" s="14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3:31" ht="12.75">
      <c r="C65" s="1"/>
      <c r="D65" s="1"/>
      <c r="E65" s="1"/>
      <c r="F65" s="1"/>
      <c r="G65" s="1"/>
      <c r="H65" s="1"/>
      <c r="I65" s="1"/>
      <c r="J65" s="1"/>
      <c r="K65" s="142"/>
      <c r="L65" s="142"/>
      <c r="M65" s="142"/>
      <c r="N65" s="142"/>
      <c r="O65" s="142"/>
      <c r="P65" s="141"/>
      <c r="Q65" s="142"/>
      <c r="R65" s="14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3:31" ht="12.75">
      <c r="C66" s="1"/>
      <c r="D66" s="1"/>
      <c r="E66" s="1"/>
      <c r="F66" s="1"/>
      <c r="G66" s="1"/>
      <c r="H66" s="1"/>
      <c r="I66" s="1"/>
      <c r="J66" s="1"/>
      <c r="K66" s="142"/>
      <c r="L66" s="142"/>
      <c r="M66" s="142"/>
      <c r="N66" s="142"/>
      <c r="O66" s="142"/>
      <c r="P66" s="141"/>
      <c r="Q66" s="142"/>
      <c r="R66" s="14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2.75">
      <c r="C67" s="1"/>
      <c r="D67" s="1"/>
      <c r="E67" s="1"/>
      <c r="F67" s="1"/>
      <c r="G67" s="1"/>
      <c r="H67" s="1"/>
      <c r="I67" s="1"/>
      <c r="J67" s="1"/>
      <c r="K67" s="142"/>
      <c r="L67" s="142"/>
      <c r="M67" s="142"/>
      <c r="N67" s="142"/>
      <c r="O67" s="142"/>
      <c r="P67" s="141"/>
      <c r="Q67" s="142"/>
      <c r="R67" s="14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2.75">
      <c r="C68" s="1"/>
      <c r="D68" s="1"/>
      <c r="E68" s="1"/>
      <c r="F68" s="1"/>
      <c r="G68" s="1"/>
      <c r="H68" s="1"/>
      <c r="I68" s="1"/>
      <c r="J68" s="1"/>
      <c r="K68" s="142"/>
      <c r="L68" s="142"/>
      <c r="M68" s="142"/>
      <c r="N68" s="142"/>
      <c r="O68" s="142"/>
      <c r="P68" s="141"/>
      <c r="Q68" s="142"/>
      <c r="R68" s="14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2.75">
      <c r="C69" s="1"/>
      <c r="D69" s="1"/>
      <c r="E69" s="1"/>
      <c r="F69" s="1"/>
      <c r="G69" s="1"/>
      <c r="H69" s="1"/>
      <c r="I69" s="1"/>
      <c r="J69" s="1"/>
      <c r="K69" s="142"/>
      <c r="L69" s="142"/>
      <c r="M69" s="142"/>
      <c r="N69" s="142"/>
      <c r="O69" s="142"/>
      <c r="P69" s="141"/>
      <c r="Q69" s="142"/>
      <c r="R69" s="14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ht="12.75">
      <c r="C70" s="1"/>
      <c r="D70" s="1"/>
      <c r="E70" s="1"/>
      <c r="F70" s="1"/>
      <c r="G70" s="1"/>
      <c r="H70" s="1"/>
      <c r="I70" s="1"/>
      <c r="J70" s="1"/>
      <c r="K70" s="142"/>
      <c r="L70" s="142"/>
      <c r="M70" s="142"/>
      <c r="N70" s="142"/>
      <c r="O70" s="142"/>
      <c r="P70" s="141"/>
      <c r="Q70" s="142"/>
      <c r="R70" s="14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ht="12.75">
      <c r="C71" s="1"/>
      <c r="D71" s="1"/>
      <c r="E71" s="1"/>
      <c r="F71" s="1"/>
      <c r="G71" s="1"/>
      <c r="H71" s="1"/>
      <c r="I71" s="1"/>
      <c r="J71" s="1"/>
      <c r="K71" s="142"/>
      <c r="L71" s="142"/>
      <c r="M71" s="142"/>
      <c r="N71" s="142"/>
      <c r="O71" s="142"/>
      <c r="P71" s="141"/>
      <c r="Q71" s="142"/>
      <c r="R71" s="14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ht="12.75">
      <c r="C72" s="1"/>
      <c r="D72" s="1"/>
      <c r="E72" s="1"/>
      <c r="F72" s="1"/>
      <c r="G72" s="1"/>
      <c r="H72" s="1"/>
      <c r="I72" s="1"/>
      <c r="J72" s="1"/>
      <c r="K72" s="142"/>
      <c r="L72" s="142"/>
      <c r="M72" s="142"/>
      <c r="N72" s="142"/>
      <c r="O72" s="142"/>
      <c r="P72" s="141"/>
      <c r="Q72" s="142"/>
      <c r="R72" s="14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ht="12.75">
      <c r="C73" s="1"/>
      <c r="D73" s="1"/>
      <c r="E73" s="1"/>
      <c r="F73" s="1"/>
      <c r="G73" s="1"/>
      <c r="H73" s="1"/>
      <c r="I73" s="1"/>
      <c r="J73" s="1"/>
      <c r="K73" s="142"/>
      <c r="L73" s="142"/>
      <c r="M73" s="142"/>
      <c r="N73" s="142"/>
      <c r="O73" s="142"/>
      <c r="P73" s="141"/>
      <c r="Q73" s="142"/>
      <c r="R73" s="14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ht="12.75">
      <c r="C74" s="1"/>
      <c r="D74" s="1"/>
      <c r="E74" s="1"/>
      <c r="F74" s="1"/>
      <c r="G74" s="1"/>
      <c r="H74" s="1"/>
      <c r="I74" s="1"/>
      <c r="J74" s="1"/>
      <c r="K74" s="142"/>
      <c r="L74" s="142"/>
      <c r="M74" s="142"/>
      <c r="N74" s="142"/>
      <c r="O74" s="142"/>
      <c r="P74" s="141"/>
      <c r="Q74" s="142"/>
      <c r="R74" s="14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ht="12.75">
      <c r="C75" s="1"/>
      <c r="D75" s="1"/>
      <c r="E75" s="1"/>
      <c r="F75" s="1"/>
      <c r="G75" s="1"/>
      <c r="H75" s="1"/>
      <c r="I75" s="1"/>
      <c r="J75" s="1"/>
      <c r="K75" s="142"/>
      <c r="L75" s="142"/>
      <c r="M75" s="142"/>
      <c r="N75" s="142"/>
      <c r="O75" s="142"/>
      <c r="P75" s="141"/>
      <c r="Q75" s="142"/>
      <c r="R75" s="14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2.75">
      <c r="C76" s="1"/>
      <c r="D76" s="1"/>
      <c r="E76" s="1"/>
      <c r="F76" s="1"/>
      <c r="G76" s="1"/>
      <c r="H76" s="1"/>
      <c r="I76" s="1"/>
      <c r="J76" s="1"/>
      <c r="K76" s="142"/>
      <c r="L76" s="142"/>
      <c r="M76" s="142"/>
      <c r="N76" s="142"/>
      <c r="O76" s="142"/>
      <c r="P76" s="141"/>
      <c r="Q76" s="142"/>
      <c r="R76" s="14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2.75">
      <c r="C77" s="1"/>
      <c r="D77" s="1"/>
      <c r="E77" s="1"/>
      <c r="F77" s="1"/>
      <c r="G77" s="1"/>
      <c r="H77" s="1"/>
      <c r="I77" s="1"/>
      <c r="J77" s="1"/>
      <c r="K77" s="142"/>
      <c r="L77" s="142"/>
      <c r="M77" s="142"/>
      <c r="N77" s="142"/>
      <c r="O77" s="142"/>
      <c r="P77" s="141"/>
      <c r="Q77" s="142"/>
      <c r="R77" s="142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ht="12.75">
      <c r="C78" s="1"/>
      <c r="D78" s="1"/>
      <c r="E78" s="1"/>
      <c r="F78" s="1"/>
      <c r="G78" s="1"/>
      <c r="H78" s="1"/>
      <c r="I78" s="1"/>
      <c r="J78" s="1"/>
      <c r="K78" s="142"/>
      <c r="L78" s="142"/>
      <c r="M78" s="142"/>
      <c r="N78" s="142"/>
      <c r="O78" s="142"/>
      <c r="P78" s="141"/>
      <c r="Q78" s="142"/>
      <c r="R78" s="14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2.75">
      <c r="C79" s="1"/>
      <c r="D79" s="1"/>
      <c r="E79" s="1"/>
      <c r="F79" s="1"/>
      <c r="G79" s="1"/>
      <c r="H79" s="1"/>
      <c r="I79" s="1"/>
      <c r="J79" s="1"/>
      <c r="K79" s="142"/>
      <c r="L79" s="142"/>
      <c r="M79" s="142"/>
      <c r="N79" s="142"/>
      <c r="O79" s="142"/>
      <c r="P79" s="141"/>
      <c r="Q79" s="142"/>
      <c r="R79" s="142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2.75">
      <c r="C80" s="1"/>
      <c r="D80" s="1"/>
      <c r="E80" s="1"/>
      <c r="F80" s="1"/>
      <c r="G80" s="1"/>
      <c r="H80" s="1"/>
      <c r="I80" s="1"/>
      <c r="J80" s="1"/>
      <c r="K80" s="142"/>
      <c r="L80" s="142"/>
      <c r="M80" s="142"/>
      <c r="N80" s="142"/>
      <c r="O80" s="142"/>
      <c r="P80" s="141"/>
      <c r="Q80" s="142"/>
      <c r="R80" s="1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2.75">
      <c r="C81" s="1"/>
      <c r="D81" s="1"/>
      <c r="E81" s="1"/>
      <c r="F81" s="1"/>
      <c r="G81" s="1"/>
      <c r="H81" s="1"/>
      <c r="I81" s="1"/>
      <c r="J81" s="1"/>
      <c r="K81" s="142"/>
      <c r="L81" s="142"/>
      <c r="M81" s="142"/>
      <c r="N81" s="142"/>
      <c r="O81" s="142"/>
      <c r="P81" s="141"/>
      <c r="Q81" s="142"/>
      <c r="R81" s="14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2.75">
      <c r="C82" s="1"/>
      <c r="D82" s="1"/>
      <c r="E82" s="1"/>
      <c r="F82" s="1"/>
      <c r="G82" s="1"/>
      <c r="H82" s="1"/>
      <c r="I82" s="1"/>
      <c r="J82" s="1"/>
      <c r="K82" s="142"/>
      <c r="L82" s="142"/>
      <c r="M82" s="142"/>
      <c r="N82" s="142"/>
      <c r="O82" s="142"/>
      <c r="P82" s="141"/>
      <c r="Q82" s="142"/>
      <c r="R82" s="14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ht="12.75">
      <c r="C83" s="1"/>
      <c r="D83" s="1"/>
      <c r="E83" s="1"/>
      <c r="F83" s="1"/>
      <c r="G83" s="1"/>
      <c r="H83" s="1"/>
      <c r="I83" s="1"/>
      <c r="J83" s="1"/>
      <c r="K83" s="142"/>
      <c r="L83" s="142"/>
      <c r="M83" s="142"/>
      <c r="N83" s="142"/>
      <c r="O83" s="142"/>
      <c r="P83" s="141"/>
      <c r="Q83" s="142"/>
      <c r="R83" s="14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ht="12.75">
      <c r="C84" s="1"/>
      <c r="D84" s="1"/>
      <c r="E84" s="1"/>
      <c r="F84" s="1"/>
      <c r="G84" s="1"/>
      <c r="H84" s="1"/>
      <c r="I84" s="1"/>
      <c r="J84" s="1"/>
      <c r="K84" s="142"/>
      <c r="L84" s="142"/>
      <c r="M84" s="142"/>
      <c r="N84" s="142"/>
      <c r="O84" s="142"/>
      <c r="P84" s="141"/>
      <c r="Q84" s="142"/>
      <c r="R84" s="142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ht="12.75">
      <c r="C85" s="1"/>
      <c r="D85" s="1"/>
      <c r="E85" s="1"/>
      <c r="F85" s="1"/>
      <c r="G85" s="1"/>
      <c r="H85" s="1"/>
      <c r="I85" s="1"/>
      <c r="J85" s="1"/>
      <c r="K85" s="142"/>
      <c r="L85" s="142"/>
      <c r="M85" s="142"/>
      <c r="N85" s="142"/>
      <c r="O85" s="142"/>
      <c r="P85" s="141"/>
      <c r="Q85" s="142"/>
      <c r="R85" s="1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ht="12.75">
      <c r="C86" s="1"/>
      <c r="D86" s="1"/>
      <c r="E86" s="1"/>
      <c r="F86" s="1"/>
      <c r="G86" s="1"/>
      <c r="H86" s="1"/>
      <c r="I86" s="1"/>
      <c r="J86" s="1"/>
      <c r="K86" s="142"/>
      <c r="L86" s="142"/>
      <c r="M86" s="142"/>
      <c r="N86" s="142"/>
      <c r="O86" s="142"/>
      <c r="P86" s="141"/>
      <c r="Q86" s="142"/>
      <c r="R86" s="142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ht="12.75">
      <c r="C87" s="1"/>
      <c r="D87" s="1"/>
      <c r="E87" s="1"/>
      <c r="F87" s="1"/>
      <c r="G87" s="1"/>
      <c r="H87" s="1"/>
      <c r="I87" s="1"/>
      <c r="J87" s="1"/>
      <c r="K87" s="142"/>
      <c r="L87" s="142"/>
      <c r="M87" s="142"/>
      <c r="N87" s="142"/>
      <c r="O87" s="142"/>
      <c r="P87" s="141"/>
      <c r="Q87" s="142"/>
      <c r="R87" s="142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ht="12.75">
      <c r="C88" s="1"/>
      <c r="D88" s="1"/>
      <c r="E88" s="1"/>
      <c r="F88" s="1"/>
      <c r="G88" s="1"/>
      <c r="H88" s="1"/>
      <c r="I88" s="1"/>
      <c r="J88" s="1"/>
      <c r="K88" s="142"/>
      <c r="L88" s="142"/>
      <c r="M88" s="142"/>
      <c r="N88" s="142"/>
      <c r="O88" s="142"/>
      <c r="P88" s="141"/>
      <c r="Q88" s="142"/>
      <c r="R88" s="142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ht="12.75">
      <c r="C89" s="1"/>
      <c r="D89" s="1"/>
      <c r="E89" s="1"/>
      <c r="F89" s="1"/>
      <c r="G89" s="5"/>
      <c r="H89" s="1"/>
      <c r="I89" s="1"/>
      <c r="J89" s="1"/>
      <c r="K89" s="142"/>
      <c r="L89" s="142"/>
      <c r="M89" s="142"/>
      <c r="N89" s="142"/>
      <c r="O89" s="142"/>
      <c r="P89" s="141"/>
      <c r="Q89" s="142"/>
      <c r="R89" s="14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ht="12.75">
      <c r="C90" s="5"/>
      <c r="D90" s="5"/>
      <c r="E90" s="5"/>
      <c r="F90" s="5"/>
      <c r="G90" s="5"/>
      <c r="H90" s="1"/>
      <c r="I90" s="1"/>
      <c r="J90" s="1"/>
      <c r="K90" s="142"/>
      <c r="L90" s="142"/>
      <c r="M90" s="142"/>
      <c r="N90" s="142"/>
      <c r="O90" s="142"/>
      <c r="P90" s="141"/>
      <c r="Q90" s="142"/>
      <c r="R90" s="14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2.75">
      <c r="C91" s="5"/>
      <c r="D91" s="5"/>
      <c r="E91" s="5"/>
      <c r="F91" s="5"/>
      <c r="G91" s="1"/>
      <c r="H91" s="1"/>
      <c r="I91" s="1"/>
      <c r="J91" s="1"/>
      <c r="K91" s="142"/>
      <c r="L91" s="142"/>
      <c r="M91" s="142"/>
      <c r="N91" s="142"/>
      <c r="O91" s="142"/>
      <c r="P91" s="141"/>
      <c r="Q91" s="142"/>
      <c r="R91" s="14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2.75">
      <c r="C92" s="1"/>
      <c r="D92" s="1"/>
      <c r="E92" s="1"/>
      <c r="F92" s="1"/>
      <c r="G92" s="1"/>
      <c r="H92" s="1"/>
      <c r="I92" s="1"/>
      <c r="J92" s="1"/>
      <c r="K92" s="142"/>
      <c r="L92" s="142"/>
      <c r="M92" s="142"/>
      <c r="N92" s="142"/>
      <c r="O92" s="142"/>
      <c r="P92" s="141"/>
      <c r="Q92" s="142"/>
      <c r="R92" s="14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2.75">
      <c r="C93" s="1"/>
      <c r="D93" s="1"/>
      <c r="E93" s="1"/>
      <c r="F93" s="1"/>
      <c r="G93" s="1"/>
      <c r="H93" s="1"/>
      <c r="I93" s="1"/>
      <c r="J93" s="1"/>
      <c r="K93" s="142"/>
      <c r="L93" s="142"/>
      <c r="M93" s="142"/>
      <c r="N93" s="142"/>
      <c r="O93" s="142"/>
      <c r="P93" s="141"/>
      <c r="Q93" s="142"/>
      <c r="R93" s="14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2.75">
      <c r="C94" s="1"/>
      <c r="D94" s="1"/>
      <c r="E94" s="1"/>
      <c r="F94" s="1"/>
      <c r="G94" s="1"/>
      <c r="H94" s="1"/>
      <c r="I94" s="1"/>
      <c r="J94" s="1"/>
      <c r="K94" s="142"/>
      <c r="L94" s="142"/>
      <c r="M94" s="142"/>
      <c r="N94" s="142"/>
      <c r="O94" s="142"/>
      <c r="P94" s="141"/>
      <c r="Q94" s="142"/>
      <c r="R94" s="14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2.75">
      <c r="C95" s="1"/>
      <c r="D95" s="1"/>
      <c r="E95" s="1"/>
      <c r="F95" s="1"/>
      <c r="G95" s="1"/>
      <c r="H95" s="1"/>
      <c r="I95" s="1"/>
      <c r="J95" s="1"/>
      <c r="K95" s="142"/>
      <c r="L95" s="142"/>
      <c r="M95" s="142"/>
      <c r="N95" s="142"/>
      <c r="O95" s="142"/>
      <c r="P95" s="141"/>
      <c r="Q95" s="142"/>
      <c r="R95" s="14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2.75">
      <c r="C96" s="1"/>
      <c r="D96" s="1"/>
      <c r="E96" s="1"/>
      <c r="F96" s="1"/>
      <c r="G96" s="1"/>
      <c r="H96" s="1"/>
      <c r="I96" s="1"/>
      <c r="J96" s="1"/>
      <c r="K96" s="142"/>
      <c r="L96" s="142"/>
      <c r="M96" s="142"/>
      <c r="N96" s="142"/>
      <c r="O96" s="142"/>
      <c r="P96" s="141"/>
      <c r="Q96" s="142"/>
      <c r="R96" s="14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2.75">
      <c r="C97" s="1"/>
      <c r="D97" s="1"/>
      <c r="E97" s="1"/>
      <c r="F97" s="1"/>
      <c r="G97" s="1"/>
      <c r="H97" s="1"/>
      <c r="I97" s="1"/>
      <c r="J97" s="1"/>
      <c r="K97" s="142"/>
      <c r="L97" s="142"/>
      <c r="M97" s="142"/>
      <c r="N97" s="142"/>
      <c r="O97" s="142"/>
      <c r="P97" s="141"/>
      <c r="Q97" s="142"/>
      <c r="R97" s="14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2.75">
      <c r="C98" s="1"/>
      <c r="D98" s="1"/>
      <c r="E98" s="1"/>
      <c r="F98" s="1"/>
      <c r="G98" s="1"/>
      <c r="H98" s="1"/>
      <c r="I98" s="1"/>
      <c r="J98" s="1"/>
      <c r="K98" s="142"/>
      <c r="L98" s="142"/>
      <c r="M98" s="142"/>
      <c r="N98" s="142"/>
      <c r="O98" s="142"/>
      <c r="P98" s="141"/>
      <c r="Q98" s="142"/>
      <c r="R98" s="14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2.75">
      <c r="C99" s="1"/>
      <c r="D99" s="1"/>
      <c r="E99" s="1"/>
      <c r="F99" s="1"/>
      <c r="G99" s="1"/>
      <c r="H99" s="1"/>
      <c r="I99" s="1"/>
      <c r="J99" s="1"/>
      <c r="K99" s="142"/>
      <c r="L99" s="142"/>
      <c r="M99" s="142"/>
      <c r="N99" s="142"/>
      <c r="O99" s="142"/>
      <c r="P99" s="141"/>
      <c r="Q99" s="142"/>
      <c r="R99" s="14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2.75">
      <c r="C100" s="1"/>
      <c r="D100" s="1"/>
      <c r="E100" s="1"/>
      <c r="F100" s="1"/>
      <c r="G100" s="1"/>
      <c r="H100" s="1"/>
      <c r="I100" s="1"/>
      <c r="J100" s="1"/>
      <c r="K100" s="142"/>
      <c r="L100" s="142"/>
      <c r="M100" s="142"/>
      <c r="N100" s="142"/>
      <c r="O100" s="142"/>
      <c r="P100" s="141"/>
      <c r="Q100" s="142"/>
      <c r="R100" s="14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2.75">
      <c r="C101" s="1"/>
      <c r="D101" s="1"/>
      <c r="E101" s="1"/>
      <c r="F101" s="1"/>
      <c r="G101" s="1"/>
      <c r="H101" s="1"/>
      <c r="I101" s="1"/>
      <c r="J101" s="1"/>
      <c r="K101" s="142"/>
      <c r="L101" s="142"/>
      <c r="M101" s="142"/>
      <c r="N101" s="142"/>
      <c r="O101" s="142"/>
      <c r="P101" s="141"/>
      <c r="Q101" s="142"/>
      <c r="R101" s="14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2.75">
      <c r="C102" s="1"/>
      <c r="D102" s="1"/>
      <c r="E102" s="1"/>
      <c r="F102" s="1"/>
      <c r="G102" s="1"/>
      <c r="H102" s="1"/>
      <c r="I102" s="1"/>
      <c r="J102" s="1"/>
      <c r="K102" s="142"/>
      <c r="L102" s="142"/>
      <c r="M102" s="142"/>
      <c r="N102" s="142"/>
      <c r="O102" s="142"/>
      <c r="P102" s="141"/>
      <c r="Q102" s="142"/>
      <c r="R102" s="14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2.75">
      <c r="C103" s="1"/>
      <c r="D103" s="1"/>
      <c r="E103" s="1"/>
      <c r="F103" s="1"/>
      <c r="G103" s="1"/>
      <c r="H103" s="1"/>
      <c r="I103" s="1"/>
      <c r="J103" s="1"/>
      <c r="K103" s="142"/>
      <c r="L103" s="142"/>
      <c r="M103" s="142"/>
      <c r="N103" s="142"/>
      <c r="O103" s="142"/>
      <c r="P103" s="141"/>
      <c r="Q103" s="142"/>
      <c r="R103" s="14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2.75">
      <c r="C104" s="1"/>
      <c r="D104" s="1"/>
      <c r="E104" s="1"/>
      <c r="F104" s="1"/>
      <c r="G104" s="1"/>
      <c r="H104" s="1"/>
      <c r="I104" s="1"/>
      <c r="J104" s="1"/>
      <c r="K104" s="142"/>
      <c r="L104" s="142"/>
      <c r="M104" s="142"/>
      <c r="N104" s="142"/>
      <c r="O104" s="142"/>
      <c r="P104" s="141"/>
      <c r="Q104" s="142"/>
      <c r="R104" s="14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2.75">
      <c r="C105" s="1"/>
      <c r="D105" s="1"/>
      <c r="E105" s="1"/>
      <c r="F105" s="1"/>
      <c r="G105" s="1"/>
      <c r="H105" s="1"/>
      <c r="I105" s="1"/>
      <c r="J105" s="1"/>
      <c r="K105" s="142"/>
      <c r="L105" s="142"/>
      <c r="M105" s="142"/>
      <c r="N105" s="142"/>
      <c r="O105" s="142"/>
      <c r="P105" s="141"/>
      <c r="Q105" s="142"/>
      <c r="R105" s="14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2.75">
      <c r="C106" s="1"/>
      <c r="D106" s="1"/>
      <c r="E106" s="1"/>
      <c r="F106" s="1"/>
      <c r="G106" s="1"/>
      <c r="H106" s="1"/>
      <c r="I106" s="1"/>
      <c r="J106" s="1"/>
      <c r="K106" s="142"/>
      <c r="L106" s="142"/>
      <c r="M106" s="142"/>
      <c r="N106" s="142"/>
      <c r="O106" s="142"/>
      <c r="P106" s="141"/>
      <c r="Q106" s="142"/>
      <c r="R106" s="142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2.75">
      <c r="C107" s="1"/>
      <c r="D107" s="1"/>
      <c r="E107" s="1"/>
      <c r="F107" s="1"/>
      <c r="G107" s="1"/>
      <c r="H107" s="1"/>
      <c r="I107" s="1"/>
      <c r="J107" s="1"/>
      <c r="K107" s="142"/>
      <c r="L107" s="142"/>
      <c r="M107" s="142"/>
      <c r="N107" s="142"/>
      <c r="O107" s="142"/>
      <c r="P107" s="141"/>
      <c r="Q107" s="142"/>
      <c r="R107" s="14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2.75">
      <c r="C108" s="1"/>
      <c r="D108" s="1"/>
      <c r="E108" s="1"/>
      <c r="F108" s="1"/>
      <c r="G108" s="1"/>
      <c r="H108" s="1"/>
      <c r="I108" s="1"/>
      <c r="J108" s="1"/>
      <c r="K108" s="142"/>
      <c r="L108" s="142"/>
      <c r="M108" s="142"/>
      <c r="N108" s="142"/>
      <c r="O108" s="142"/>
      <c r="P108" s="141"/>
      <c r="Q108" s="142"/>
      <c r="R108" s="14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2.75">
      <c r="C109" s="1"/>
      <c r="D109" s="1"/>
      <c r="E109" s="1"/>
      <c r="F109" s="1"/>
      <c r="G109" s="1"/>
      <c r="H109" s="1"/>
      <c r="I109" s="1"/>
      <c r="J109" s="1"/>
      <c r="K109" s="142"/>
      <c r="L109" s="142"/>
      <c r="M109" s="142"/>
      <c r="N109" s="142"/>
      <c r="O109" s="142"/>
      <c r="P109" s="141"/>
      <c r="Q109" s="142"/>
      <c r="R109" s="14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2.75">
      <c r="C110" s="1"/>
      <c r="D110" s="1"/>
      <c r="E110" s="1"/>
      <c r="F110" s="1"/>
      <c r="G110" s="1"/>
      <c r="H110" s="1"/>
      <c r="I110" s="1"/>
      <c r="J110" s="1"/>
      <c r="K110" s="142"/>
      <c r="L110" s="142"/>
      <c r="M110" s="142"/>
      <c r="N110" s="142"/>
      <c r="O110" s="142"/>
      <c r="P110" s="141"/>
      <c r="Q110" s="142"/>
      <c r="R110" s="14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2.75">
      <c r="C111" s="1"/>
      <c r="D111" s="1"/>
      <c r="E111" s="1"/>
      <c r="F111" s="1"/>
      <c r="G111" s="1"/>
      <c r="H111" s="1"/>
      <c r="I111" s="1"/>
      <c r="J111" s="1"/>
      <c r="K111" s="142"/>
      <c r="L111" s="142"/>
      <c r="M111" s="142"/>
      <c r="N111" s="142"/>
      <c r="O111" s="142"/>
      <c r="P111" s="141"/>
      <c r="Q111" s="142"/>
      <c r="R111" s="14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2.75">
      <c r="C112" s="1"/>
      <c r="D112" s="1"/>
      <c r="E112" s="1"/>
      <c r="F112" s="1"/>
      <c r="G112" s="1"/>
      <c r="H112" s="1"/>
      <c r="I112" s="1"/>
      <c r="J112" s="1"/>
      <c r="K112" s="142"/>
      <c r="L112" s="142"/>
      <c r="M112" s="142"/>
      <c r="N112" s="142"/>
      <c r="O112" s="142"/>
      <c r="P112" s="141"/>
      <c r="Q112" s="142"/>
      <c r="R112" s="14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2.75">
      <c r="C113" s="1"/>
      <c r="D113" s="1"/>
      <c r="E113" s="1"/>
      <c r="F113" s="1"/>
      <c r="G113" s="1"/>
      <c r="H113" s="1"/>
      <c r="I113" s="1"/>
      <c r="J113" s="1"/>
      <c r="K113" s="142"/>
      <c r="L113" s="142"/>
      <c r="M113" s="142"/>
      <c r="N113" s="142"/>
      <c r="O113" s="142"/>
      <c r="P113" s="141"/>
      <c r="Q113" s="142"/>
      <c r="R113" s="14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2.75">
      <c r="C114" s="1"/>
      <c r="D114" s="1"/>
      <c r="E114" s="1"/>
      <c r="F114" s="1"/>
      <c r="G114" s="1"/>
      <c r="H114" s="1"/>
      <c r="I114" s="1"/>
      <c r="J114" s="1"/>
      <c r="K114" s="142"/>
      <c r="L114" s="142"/>
      <c r="M114" s="142"/>
      <c r="N114" s="142"/>
      <c r="O114" s="142"/>
      <c r="P114" s="141"/>
      <c r="Q114" s="142"/>
      <c r="R114" s="14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2.75">
      <c r="C115" s="1"/>
      <c r="D115" s="1"/>
      <c r="E115" s="1"/>
      <c r="F115" s="1"/>
      <c r="G115" s="1"/>
      <c r="H115" s="1"/>
      <c r="I115" s="1"/>
      <c r="J115" s="1"/>
      <c r="K115" s="142"/>
      <c r="L115" s="142"/>
      <c r="M115" s="142"/>
      <c r="N115" s="142"/>
      <c r="O115" s="142"/>
      <c r="P115" s="141"/>
      <c r="Q115" s="142"/>
      <c r="R115" s="14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2.75">
      <c r="C116" s="1"/>
      <c r="D116" s="1"/>
      <c r="E116" s="1"/>
      <c r="F116" s="1"/>
      <c r="G116" s="1"/>
      <c r="H116" s="1"/>
      <c r="I116" s="1"/>
      <c r="J116" s="1"/>
      <c r="K116" s="142"/>
      <c r="L116" s="142"/>
      <c r="M116" s="142"/>
      <c r="N116" s="142"/>
      <c r="O116" s="142"/>
      <c r="P116" s="141"/>
      <c r="Q116" s="142"/>
      <c r="R116" s="142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2.75">
      <c r="C117" s="1"/>
      <c r="D117" s="1"/>
      <c r="E117" s="1"/>
      <c r="F117" s="1"/>
      <c r="G117" s="1"/>
      <c r="H117" s="1"/>
      <c r="I117" s="1"/>
      <c r="J117" s="1"/>
      <c r="K117" s="142"/>
      <c r="L117" s="142"/>
      <c r="M117" s="142"/>
      <c r="N117" s="142"/>
      <c r="O117" s="142"/>
      <c r="P117" s="141"/>
      <c r="Q117" s="142"/>
      <c r="R117" s="14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2.75">
      <c r="C118" s="1"/>
      <c r="D118" s="1"/>
      <c r="E118" s="1"/>
      <c r="F118" s="1"/>
      <c r="G118" s="1"/>
      <c r="H118" s="1"/>
      <c r="I118" s="1"/>
      <c r="J118" s="1"/>
      <c r="K118" s="142"/>
      <c r="L118" s="142"/>
      <c r="M118" s="142"/>
      <c r="N118" s="142"/>
      <c r="O118" s="142"/>
      <c r="P118" s="141"/>
      <c r="Q118" s="142"/>
      <c r="R118" s="14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2.75">
      <c r="C119" s="1"/>
      <c r="D119" s="1"/>
      <c r="E119" s="1"/>
      <c r="F119" s="1"/>
      <c r="G119" s="1"/>
      <c r="H119" s="1"/>
      <c r="I119" s="1"/>
      <c r="J119" s="1"/>
      <c r="K119" s="142"/>
      <c r="L119" s="142"/>
      <c r="M119" s="142"/>
      <c r="N119" s="142"/>
      <c r="O119" s="142"/>
      <c r="P119" s="141"/>
      <c r="Q119" s="142"/>
      <c r="R119" s="14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2.75">
      <c r="C120" s="1"/>
      <c r="D120" s="1"/>
      <c r="E120" s="1"/>
      <c r="F120" s="1"/>
      <c r="G120" s="1"/>
      <c r="H120" s="1"/>
      <c r="I120" s="1"/>
      <c r="J120" s="1"/>
      <c r="K120" s="142"/>
      <c r="L120" s="142"/>
      <c r="M120" s="142"/>
      <c r="N120" s="142"/>
      <c r="O120" s="142"/>
      <c r="P120" s="141"/>
      <c r="Q120" s="142"/>
      <c r="R120" s="14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2.75">
      <c r="C121" s="1"/>
      <c r="D121" s="1"/>
      <c r="E121" s="1"/>
      <c r="F121" s="1"/>
      <c r="G121" s="1"/>
      <c r="H121" s="1"/>
      <c r="I121" s="1"/>
      <c r="J121" s="1"/>
      <c r="K121" s="142"/>
      <c r="L121" s="142"/>
      <c r="M121" s="142"/>
      <c r="N121" s="142"/>
      <c r="O121" s="142"/>
      <c r="P121" s="141"/>
      <c r="Q121" s="142"/>
      <c r="R121" s="14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2.75">
      <c r="C122" s="1"/>
      <c r="D122" s="1"/>
      <c r="E122" s="1"/>
      <c r="F122" s="1"/>
      <c r="G122" s="1"/>
      <c r="H122" s="1"/>
      <c r="I122" s="1"/>
      <c r="J122" s="1"/>
      <c r="K122" s="142"/>
      <c r="L122" s="142"/>
      <c r="M122" s="142"/>
      <c r="N122" s="142"/>
      <c r="O122" s="142"/>
      <c r="P122" s="141"/>
      <c r="Q122" s="142"/>
      <c r="R122" s="14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2.75">
      <c r="C123" s="1"/>
      <c r="D123" s="1"/>
      <c r="E123" s="1"/>
      <c r="F123" s="1"/>
      <c r="G123" s="1"/>
      <c r="H123" s="1"/>
      <c r="I123" s="1"/>
      <c r="J123" s="1"/>
      <c r="K123" s="142"/>
      <c r="L123" s="142"/>
      <c r="M123" s="142"/>
      <c r="N123" s="142"/>
      <c r="O123" s="142"/>
      <c r="P123" s="141"/>
      <c r="Q123" s="142"/>
      <c r="R123" s="14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2.75">
      <c r="C124" s="1"/>
      <c r="D124" s="1"/>
      <c r="E124" s="1"/>
      <c r="F124" s="1"/>
      <c r="G124" s="1"/>
      <c r="H124" s="1"/>
      <c r="I124" s="1"/>
      <c r="J124" s="1"/>
      <c r="K124" s="142"/>
      <c r="L124" s="142"/>
      <c r="M124" s="142"/>
      <c r="N124" s="142"/>
      <c r="O124" s="142"/>
      <c r="P124" s="141"/>
      <c r="Q124" s="142"/>
      <c r="R124" s="14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2.75">
      <c r="C125" s="1"/>
      <c r="D125" s="1"/>
      <c r="E125" s="1"/>
      <c r="F125" s="1"/>
      <c r="G125" s="1"/>
      <c r="H125" s="1"/>
      <c r="I125" s="1"/>
      <c r="J125" s="1"/>
      <c r="K125" s="142"/>
      <c r="L125" s="142"/>
      <c r="M125" s="142"/>
      <c r="N125" s="142"/>
      <c r="O125" s="142"/>
      <c r="P125" s="141"/>
      <c r="Q125" s="142"/>
      <c r="R125" s="14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2.75">
      <c r="C126" s="1"/>
      <c r="D126" s="1"/>
      <c r="E126" s="1"/>
      <c r="F126" s="1"/>
      <c r="G126" s="1"/>
      <c r="H126" s="1"/>
      <c r="I126" s="1"/>
      <c r="J126" s="1"/>
      <c r="K126" s="142"/>
      <c r="L126" s="142"/>
      <c r="M126" s="142"/>
      <c r="N126" s="142"/>
      <c r="O126" s="142"/>
      <c r="P126" s="141"/>
      <c r="Q126" s="142"/>
      <c r="R126" s="14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2.75">
      <c r="C127" s="1"/>
      <c r="D127" s="1"/>
      <c r="E127" s="1"/>
      <c r="F127" s="1"/>
      <c r="G127" s="1"/>
      <c r="H127" s="1"/>
      <c r="I127" s="1"/>
      <c r="J127" s="1"/>
      <c r="K127" s="142"/>
      <c r="L127" s="142"/>
      <c r="M127" s="142"/>
      <c r="N127" s="142"/>
      <c r="O127" s="142"/>
      <c r="P127" s="141"/>
      <c r="Q127" s="142"/>
      <c r="R127" s="14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2.75">
      <c r="C128" s="1"/>
      <c r="D128" s="1"/>
      <c r="E128" s="1"/>
      <c r="F128" s="1"/>
      <c r="G128" s="1"/>
      <c r="H128" s="1"/>
      <c r="I128" s="1"/>
      <c r="J128" s="1"/>
      <c r="K128" s="142"/>
      <c r="L128" s="142"/>
      <c r="M128" s="142"/>
      <c r="N128" s="142"/>
      <c r="O128" s="142"/>
      <c r="P128" s="141"/>
      <c r="Q128" s="142"/>
      <c r="R128" s="14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2.75">
      <c r="C129" s="1"/>
      <c r="D129" s="1"/>
      <c r="E129" s="1"/>
      <c r="F129" s="1"/>
      <c r="G129" s="1"/>
      <c r="H129" s="1"/>
      <c r="I129" s="1"/>
      <c r="J129" s="1"/>
      <c r="K129" s="142"/>
      <c r="L129" s="142"/>
      <c r="M129" s="142"/>
      <c r="N129" s="142"/>
      <c r="O129" s="142"/>
      <c r="P129" s="141"/>
      <c r="Q129" s="142"/>
      <c r="R129" s="14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2.75">
      <c r="C130" s="1"/>
      <c r="D130" s="1"/>
      <c r="E130" s="1"/>
      <c r="F130" s="1"/>
      <c r="G130" s="1"/>
      <c r="H130" s="1"/>
      <c r="I130" s="1"/>
      <c r="J130" s="1"/>
      <c r="K130" s="142"/>
      <c r="L130" s="142"/>
      <c r="M130" s="142"/>
      <c r="N130" s="142"/>
      <c r="O130" s="142"/>
      <c r="P130" s="141"/>
      <c r="Q130" s="142"/>
      <c r="R130" s="14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2.75">
      <c r="C131" s="1"/>
      <c r="D131" s="1"/>
      <c r="E131" s="1"/>
      <c r="F131" s="1"/>
      <c r="G131" s="1"/>
      <c r="H131" s="1"/>
      <c r="I131" s="1"/>
      <c r="J131" s="1"/>
      <c r="K131" s="142"/>
      <c r="L131" s="142"/>
      <c r="M131" s="142"/>
      <c r="N131" s="142"/>
      <c r="O131" s="142"/>
      <c r="P131" s="141"/>
      <c r="Q131" s="142"/>
      <c r="R131" s="14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2.75">
      <c r="C132" s="1"/>
      <c r="D132" s="1"/>
      <c r="E132" s="1"/>
      <c r="F132" s="1"/>
      <c r="G132" s="1"/>
      <c r="H132" s="1"/>
      <c r="I132" s="1"/>
      <c r="J132" s="1"/>
      <c r="K132" s="142"/>
      <c r="L132" s="142"/>
      <c r="M132" s="142"/>
      <c r="N132" s="142"/>
      <c r="O132" s="142"/>
      <c r="P132" s="141"/>
      <c r="Q132" s="142"/>
      <c r="R132" s="14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2.75">
      <c r="C133" s="1"/>
      <c r="D133" s="1"/>
      <c r="E133" s="1"/>
      <c r="F133" s="1"/>
      <c r="G133" s="1"/>
      <c r="H133" s="1"/>
      <c r="I133" s="1"/>
      <c r="J133" s="1"/>
      <c r="K133" s="142"/>
      <c r="L133" s="142"/>
      <c r="M133" s="142"/>
      <c r="N133" s="142"/>
      <c r="O133" s="142"/>
      <c r="P133" s="141"/>
      <c r="Q133" s="142"/>
      <c r="R133" s="14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2.75">
      <c r="C134" s="1"/>
      <c r="D134" s="1"/>
      <c r="E134" s="1"/>
      <c r="F134" s="1"/>
      <c r="G134" s="1"/>
      <c r="H134" s="1"/>
      <c r="I134" s="1"/>
      <c r="J134" s="1"/>
      <c r="K134" s="142"/>
      <c r="L134" s="142"/>
      <c r="M134" s="142"/>
      <c r="N134" s="143"/>
      <c r="O134" s="143"/>
      <c r="P134" s="144"/>
      <c r="Q134" s="143"/>
      <c r="R134" s="14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2.75">
      <c r="C135" s="1"/>
      <c r="D135" s="1"/>
      <c r="E135" s="1"/>
      <c r="F135" s="1"/>
      <c r="G135" s="1"/>
      <c r="H135" s="1"/>
      <c r="I135" s="1"/>
      <c r="J135" s="1"/>
      <c r="K135" s="142"/>
      <c r="L135" s="142"/>
      <c r="M135" s="142"/>
      <c r="N135" s="143"/>
      <c r="O135" s="143"/>
      <c r="P135" s="144"/>
      <c r="Q135" s="143"/>
      <c r="R135" s="14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2.75">
      <c r="C136" s="1"/>
      <c r="D136" s="1"/>
      <c r="E136" s="1"/>
      <c r="F136" s="1"/>
      <c r="G136" s="1"/>
      <c r="H136" s="1"/>
      <c r="I136" s="1"/>
      <c r="J136" s="1"/>
      <c r="K136" s="142"/>
      <c r="L136" s="142"/>
      <c r="M136" s="142"/>
      <c r="N136" s="142"/>
      <c r="O136" s="142"/>
      <c r="P136" s="141"/>
      <c r="Q136" s="142"/>
      <c r="R136" s="14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2.75">
      <c r="C137" s="1"/>
      <c r="D137" s="1"/>
      <c r="E137" s="1"/>
      <c r="F137" s="1"/>
      <c r="G137" s="1"/>
      <c r="H137" s="1"/>
      <c r="I137" s="1"/>
      <c r="J137" s="1"/>
      <c r="K137" s="142"/>
      <c r="L137" s="142"/>
      <c r="M137" s="142"/>
      <c r="N137" s="142"/>
      <c r="O137" s="142"/>
      <c r="P137" s="141"/>
      <c r="Q137" s="142"/>
      <c r="R137" s="14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2.75">
      <c r="C138" s="1"/>
      <c r="D138" s="1"/>
      <c r="E138" s="1"/>
      <c r="F138" s="1"/>
      <c r="G138" s="1"/>
      <c r="H138" s="1"/>
      <c r="I138" s="1"/>
      <c r="J138" s="1"/>
      <c r="K138" s="142"/>
      <c r="L138" s="142"/>
      <c r="M138" s="142"/>
      <c r="N138" s="142"/>
      <c r="O138" s="142"/>
      <c r="P138" s="141"/>
      <c r="Q138" s="142"/>
      <c r="R138" s="142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2.75">
      <c r="C139" s="1"/>
      <c r="D139" s="1"/>
      <c r="E139" s="1"/>
      <c r="F139" s="1"/>
      <c r="G139" s="1"/>
      <c r="H139" s="1"/>
      <c r="I139" s="1"/>
      <c r="J139" s="1"/>
      <c r="K139" s="142"/>
      <c r="L139" s="142"/>
      <c r="M139" s="142"/>
      <c r="N139" s="142"/>
      <c r="O139" s="142"/>
      <c r="P139" s="141"/>
      <c r="Q139" s="142"/>
      <c r="R139" s="142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2.75">
      <c r="C140" s="1"/>
      <c r="D140" s="1"/>
      <c r="E140" s="1"/>
      <c r="F140" s="1"/>
      <c r="G140" s="1"/>
      <c r="H140" s="1"/>
      <c r="I140" s="1"/>
      <c r="J140" s="1"/>
      <c r="K140" s="142"/>
      <c r="L140" s="142"/>
      <c r="M140" s="142"/>
      <c r="N140" s="142"/>
      <c r="O140" s="142"/>
      <c r="P140" s="141"/>
      <c r="Q140" s="142"/>
      <c r="R140" s="142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2.75">
      <c r="C141" s="1"/>
      <c r="D141" s="1"/>
      <c r="E141" s="1"/>
      <c r="F141" s="1"/>
      <c r="G141" s="1"/>
      <c r="H141" s="1"/>
      <c r="I141" s="1"/>
      <c r="J141" s="1"/>
      <c r="K141" s="142"/>
      <c r="L141" s="142"/>
      <c r="M141" s="142"/>
      <c r="N141" s="142"/>
      <c r="O141" s="142"/>
      <c r="P141" s="141"/>
      <c r="Q141" s="142"/>
      <c r="R141" s="142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2.75">
      <c r="C142" s="1"/>
      <c r="D142" s="1"/>
      <c r="E142" s="1"/>
      <c r="F142" s="1"/>
      <c r="G142" s="1"/>
      <c r="H142" s="1"/>
      <c r="I142" s="1"/>
      <c r="J142" s="1"/>
      <c r="K142" s="142"/>
      <c r="L142" s="142"/>
      <c r="M142" s="142"/>
      <c r="N142" s="142"/>
      <c r="O142" s="142"/>
      <c r="P142" s="141"/>
      <c r="Q142" s="142"/>
      <c r="R142" s="14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2.75">
      <c r="C143" s="5"/>
      <c r="D143" s="5"/>
      <c r="E143" s="5"/>
      <c r="F143" s="5"/>
      <c r="G143" s="5"/>
      <c r="H143" s="1"/>
      <c r="I143" s="1"/>
      <c r="J143" s="1"/>
      <c r="K143" s="142"/>
      <c r="L143" s="142"/>
      <c r="M143" s="142"/>
      <c r="N143" s="143"/>
      <c r="O143" s="143"/>
      <c r="P143" s="144"/>
      <c r="Q143" s="143"/>
      <c r="R143" s="14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2.75">
      <c r="C144" s="5"/>
      <c r="D144" s="5"/>
      <c r="E144" s="5"/>
      <c r="F144" s="5"/>
      <c r="G144" s="5"/>
      <c r="H144" s="1"/>
      <c r="I144" s="1"/>
      <c r="J144" s="1"/>
      <c r="K144" s="142"/>
      <c r="L144" s="142"/>
      <c r="M144" s="142"/>
      <c r="N144" s="143"/>
      <c r="O144" s="143"/>
      <c r="P144" s="144"/>
      <c r="Q144" s="143"/>
      <c r="R144" s="14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2.75">
      <c r="C145" s="1"/>
      <c r="D145" s="1"/>
      <c r="E145" s="1"/>
      <c r="F145" s="1"/>
      <c r="G145" s="1"/>
      <c r="H145" s="1"/>
      <c r="I145" s="1"/>
      <c r="J145" s="1"/>
      <c r="K145" s="142"/>
      <c r="L145" s="142"/>
      <c r="M145" s="142"/>
      <c r="N145" s="142"/>
      <c r="O145" s="142"/>
      <c r="P145" s="141"/>
      <c r="Q145" s="142"/>
      <c r="R145" s="142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2.75">
      <c r="C146" s="1"/>
      <c r="D146" s="1"/>
      <c r="E146" s="1"/>
      <c r="F146" s="1"/>
      <c r="G146" s="1"/>
      <c r="H146" s="1"/>
      <c r="I146" s="1"/>
      <c r="J146" s="1"/>
      <c r="K146" s="142"/>
      <c r="L146" s="142"/>
      <c r="M146" s="142"/>
      <c r="N146" s="4"/>
      <c r="O146" s="4"/>
      <c r="P146" s="145"/>
      <c r="Q146" s="4"/>
      <c r="R146" s="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2.75">
      <c r="C147" s="1"/>
      <c r="D147" s="1"/>
      <c r="E147" s="1"/>
      <c r="F147" s="1"/>
      <c r="G147" s="1"/>
      <c r="H147" s="1"/>
      <c r="I147" s="1"/>
      <c r="J147" s="1"/>
      <c r="K147" s="126"/>
      <c r="L147" s="126"/>
      <c r="M147" s="126"/>
      <c r="Q147" s="126"/>
      <c r="R147" s="126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2.75">
      <c r="C148" s="1"/>
      <c r="D148" s="1"/>
      <c r="E148" s="1"/>
      <c r="F148" s="1"/>
      <c r="G148" s="1"/>
      <c r="H148" s="1"/>
      <c r="I148" s="1"/>
      <c r="J148" s="1"/>
      <c r="K148" s="126"/>
      <c r="L148" s="126"/>
      <c r="M148" s="126"/>
      <c r="Q148" s="126"/>
      <c r="R148" s="126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2.75">
      <c r="C149" s="1"/>
      <c r="D149" s="1"/>
      <c r="E149" s="1"/>
      <c r="F149" s="1"/>
      <c r="G149" s="1"/>
      <c r="H149" s="1"/>
      <c r="I149" s="1"/>
      <c r="J149" s="1"/>
      <c r="K149" s="126"/>
      <c r="L149" s="126"/>
      <c r="M149" s="126"/>
      <c r="Q149" s="126"/>
      <c r="R149" s="126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2.75">
      <c r="C150" s="1"/>
      <c r="D150" s="1"/>
      <c r="E150" s="1"/>
      <c r="F150" s="1"/>
      <c r="G150" s="1"/>
      <c r="H150" s="1"/>
      <c r="I150" s="1"/>
      <c r="J150" s="1"/>
      <c r="K150" s="126"/>
      <c r="L150" s="126"/>
      <c r="M150" s="126"/>
      <c r="Q150" s="126"/>
      <c r="R150" s="126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2.75">
      <c r="C151" s="1"/>
      <c r="D151" s="1"/>
      <c r="E151" s="1"/>
      <c r="F151" s="1"/>
      <c r="G151" s="1"/>
      <c r="H151" s="1"/>
      <c r="I151" s="1"/>
      <c r="J151" s="1"/>
      <c r="K151" s="126"/>
      <c r="L151" s="126"/>
      <c r="M151" s="126"/>
      <c r="Q151" s="126"/>
      <c r="R151" s="126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2.75">
      <c r="C152" s="1"/>
      <c r="D152" s="1"/>
      <c r="E152" s="1"/>
      <c r="F152" s="1"/>
      <c r="G152" s="1"/>
      <c r="H152" s="1"/>
      <c r="I152" s="1"/>
      <c r="J152" s="1"/>
      <c r="K152" s="126"/>
      <c r="L152" s="126"/>
      <c r="M152" s="126"/>
      <c r="Q152" s="126"/>
      <c r="R152" s="126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2.75">
      <c r="C153" s="1"/>
      <c r="D153" s="1"/>
      <c r="E153" s="1"/>
      <c r="F153" s="1"/>
      <c r="G153" s="1"/>
      <c r="H153" s="1"/>
      <c r="I153" s="1"/>
      <c r="J153" s="1"/>
      <c r="K153" s="126"/>
      <c r="L153" s="126"/>
      <c r="M153" s="126"/>
      <c r="Q153" s="126"/>
      <c r="R153" s="126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2.75">
      <c r="C154" s="1"/>
      <c r="D154" s="1"/>
      <c r="E154" s="1"/>
      <c r="F154" s="1"/>
      <c r="G154" s="1"/>
      <c r="H154" s="1"/>
      <c r="I154" s="1"/>
      <c r="J154" s="1"/>
      <c r="K154" s="126"/>
      <c r="L154" s="126"/>
      <c r="M154" s="126"/>
      <c r="Q154" s="126"/>
      <c r="R154" s="12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2.75">
      <c r="C155" s="1"/>
      <c r="D155" s="1"/>
      <c r="E155" s="1"/>
      <c r="F155" s="1"/>
      <c r="G155" s="1"/>
      <c r="H155" s="1"/>
      <c r="I155" s="1"/>
      <c r="J155" s="1"/>
      <c r="K155" s="126"/>
      <c r="L155" s="126"/>
      <c r="M155" s="126"/>
      <c r="Q155" s="126"/>
      <c r="R155" s="126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2.75">
      <c r="C156" s="1"/>
      <c r="D156" s="1"/>
      <c r="E156" s="1"/>
      <c r="F156" s="1"/>
      <c r="G156" s="1"/>
      <c r="H156" s="1"/>
      <c r="I156" s="1"/>
      <c r="J156" s="1"/>
      <c r="K156" s="126"/>
      <c r="L156" s="126"/>
      <c r="M156" s="126"/>
      <c r="Q156" s="126"/>
      <c r="R156" s="12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2.75">
      <c r="C157" s="1"/>
      <c r="D157" s="1"/>
      <c r="E157" s="1"/>
      <c r="F157" s="1"/>
      <c r="G157" s="1"/>
      <c r="H157" s="1"/>
      <c r="I157" s="1"/>
      <c r="J157" s="1"/>
      <c r="K157" s="126"/>
      <c r="L157" s="126"/>
      <c r="M157" s="126"/>
      <c r="Q157" s="126"/>
      <c r="R157" s="126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2.75">
      <c r="C158" s="1"/>
      <c r="D158" s="1"/>
      <c r="E158" s="1"/>
      <c r="F158" s="1"/>
      <c r="G158" s="1"/>
      <c r="H158" s="1"/>
      <c r="I158" s="1"/>
      <c r="J158" s="1"/>
      <c r="K158" s="126"/>
      <c r="L158" s="126"/>
      <c r="M158" s="126"/>
      <c r="Q158" s="126"/>
      <c r="R158" s="12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2.75">
      <c r="C159" s="1"/>
      <c r="D159" s="1"/>
      <c r="E159" s="1"/>
      <c r="F159" s="1"/>
      <c r="G159" s="1"/>
      <c r="H159" s="1"/>
      <c r="I159" s="1"/>
      <c r="J159" s="1"/>
      <c r="K159" s="126"/>
      <c r="L159" s="126"/>
      <c r="M159" s="126"/>
      <c r="Q159" s="126"/>
      <c r="R159" s="126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2.75">
      <c r="C160" s="1"/>
      <c r="D160" s="1"/>
      <c r="E160" s="1"/>
      <c r="F160" s="1"/>
      <c r="G160" s="1"/>
      <c r="H160" s="1"/>
      <c r="I160" s="1"/>
      <c r="J160" s="1"/>
      <c r="K160" s="126"/>
      <c r="L160" s="126"/>
      <c r="M160" s="126"/>
      <c r="Q160" s="126"/>
      <c r="R160" s="126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2.75">
      <c r="C161" s="1"/>
      <c r="D161" s="1"/>
      <c r="E161" s="1"/>
      <c r="F161" s="1"/>
      <c r="G161" s="1"/>
      <c r="H161" s="1"/>
      <c r="I161" s="1"/>
      <c r="J161" s="1"/>
      <c r="K161" s="126"/>
      <c r="L161" s="126"/>
      <c r="M161" s="126"/>
      <c r="Q161" s="126"/>
      <c r="R161" s="126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2.75">
      <c r="C162" s="1"/>
      <c r="D162" s="1"/>
      <c r="E162" s="1"/>
      <c r="F162" s="1"/>
      <c r="G162" s="1"/>
      <c r="H162" s="1"/>
      <c r="I162" s="1"/>
      <c r="J162" s="1"/>
      <c r="K162" s="126"/>
      <c r="L162" s="126"/>
      <c r="M162" s="126"/>
      <c r="Q162" s="126"/>
      <c r="R162" s="126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2.75">
      <c r="C163" s="1"/>
      <c r="D163" s="1"/>
      <c r="E163" s="1"/>
      <c r="F163" s="1"/>
      <c r="G163" s="1"/>
      <c r="H163" s="1"/>
      <c r="I163" s="1"/>
      <c r="J163" s="1"/>
      <c r="K163" s="126"/>
      <c r="L163" s="126"/>
      <c r="M163" s="126"/>
      <c r="Q163" s="126"/>
      <c r="R163" s="126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2.75">
      <c r="C164" s="1"/>
      <c r="D164" s="1"/>
      <c r="E164" s="1"/>
      <c r="F164" s="1"/>
      <c r="G164" s="1"/>
      <c r="H164" s="1"/>
      <c r="I164" s="1"/>
      <c r="J164" s="1"/>
      <c r="K164" s="126"/>
      <c r="L164" s="126"/>
      <c r="M164" s="126"/>
      <c r="Q164" s="126"/>
      <c r="R164" s="12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2.75">
      <c r="C165" s="1"/>
      <c r="D165" s="1"/>
      <c r="E165" s="1"/>
      <c r="F165" s="1"/>
      <c r="G165" s="1"/>
      <c r="H165" s="1"/>
      <c r="I165" s="1"/>
      <c r="J165" s="1"/>
      <c r="K165" s="126"/>
      <c r="L165" s="126"/>
      <c r="M165" s="126"/>
      <c r="Q165" s="126"/>
      <c r="R165" s="126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2.75">
      <c r="C166" s="1"/>
      <c r="D166" s="1"/>
      <c r="E166" s="1"/>
      <c r="F166" s="1"/>
      <c r="G166" s="1"/>
      <c r="H166" s="1"/>
      <c r="I166" s="1"/>
      <c r="J166" s="1"/>
      <c r="K166" s="126"/>
      <c r="L166" s="126"/>
      <c r="M166" s="126"/>
      <c r="Q166" s="126"/>
      <c r="R166" s="126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2.75">
      <c r="C167" s="1"/>
      <c r="D167" s="1"/>
      <c r="E167" s="1"/>
      <c r="F167" s="1"/>
      <c r="G167" s="1"/>
      <c r="H167" s="1"/>
      <c r="I167" s="1"/>
      <c r="J167" s="1"/>
      <c r="K167" s="126"/>
      <c r="L167" s="126"/>
      <c r="M167" s="126"/>
      <c r="Q167" s="126"/>
      <c r="R167" s="126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2.75">
      <c r="C168" s="1"/>
      <c r="D168" s="1"/>
      <c r="E168" s="1"/>
      <c r="F168" s="1"/>
      <c r="G168" s="1"/>
      <c r="H168" s="1"/>
      <c r="I168" s="1"/>
      <c r="J168" s="1"/>
      <c r="K168" s="126"/>
      <c r="L168" s="126"/>
      <c r="M168" s="126"/>
      <c r="Q168" s="126"/>
      <c r="R168" s="126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2.75">
      <c r="C169" s="1"/>
      <c r="D169" s="1"/>
      <c r="E169" s="1"/>
      <c r="F169" s="1"/>
      <c r="G169" s="1"/>
      <c r="H169" s="1"/>
      <c r="I169" s="1"/>
      <c r="J169" s="1"/>
      <c r="K169" s="126"/>
      <c r="L169" s="126"/>
      <c r="M169" s="126"/>
      <c r="Q169" s="126"/>
      <c r="R169" s="126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2.75">
      <c r="C170" s="1"/>
      <c r="D170" s="1"/>
      <c r="E170" s="1"/>
      <c r="F170" s="1"/>
      <c r="G170" s="1"/>
      <c r="H170" s="1"/>
      <c r="I170" s="1"/>
      <c r="J170" s="1"/>
      <c r="K170" s="126"/>
      <c r="L170" s="126"/>
      <c r="M170" s="126"/>
      <c r="Q170" s="126"/>
      <c r="R170" s="126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2.75">
      <c r="C171" s="1"/>
      <c r="D171" s="1"/>
      <c r="E171" s="1"/>
      <c r="F171" s="1"/>
      <c r="G171" s="1"/>
      <c r="H171" s="1"/>
      <c r="I171" s="1"/>
      <c r="J171" s="1"/>
      <c r="K171" s="126"/>
      <c r="L171" s="126"/>
      <c r="M171" s="126"/>
      <c r="Q171" s="126"/>
      <c r="R171" s="126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2.75">
      <c r="C172" s="1"/>
      <c r="D172" s="1"/>
      <c r="E172" s="1"/>
      <c r="F172" s="1"/>
      <c r="G172" s="1"/>
      <c r="H172" s="1"/>
      <c r="I172" s="1"/>
      <c r="J172" s="1"/>
      <c r="K172" s="126"/>
      <c r="L172" s="126"/>
      <c r="M172" s="126"/>
      <c r="Q172" s="126"/>
      <c r="R172" s="126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2.75">
      <c r="C173" s="1"/>
      <c r="D173" s="1"/>
      <c r="E173" s="1"/>
      <c r="F173" s="1"/>
      <c r="G173" s="1"/>
      <c r="H173" s="1"/>
      <c r="I173" s="1"/>
      <c r="J173" s="1"/>
      <c r="K173" s="126"/>
      <c r="L173" s="126"/>
      <c r="M173" s="126"/>
      <c r="Q173" s="126"/>
      <c r="R173" s="126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2.75">
      <c r="C174" s="1"/>
      <c r="D174" s="1"/>
      <c r="E174" s="1"/>
      <c r="F174" s="1"/>
      <c r="G174" s="1"/>
      <c r="H174" s="1"/>
      <c r="I174" s="1"/>
      <c r="J174" s="1"/>
      <c r="K174" s="126"/>
      <c r="L174" s="126"/>
      <c r="M174" s="126"/>
      <c r="Q174" s="126"/>
      <c r="R174" s="126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2.75">
      <c r="C175" s="1"/>
      <c r="D175" s="1"/>
      <c r="E175" s="1"/>
      <c r="F175" s="1"/>
      <c r="G175" s="1"/>
      <c r="H175" s="1"/>
      <c r="I175" s="1"/>
      <c r="J175" s="1"/>
      <c r="K175" s="126"/>
      <c r="L175" s="126"/>
      <c r="M175" s="126"/>
      <c r="Q175" s="126"/>
      <c r="R175" s="126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2.75">
      <c r="C176" s="1"/>
      <c r="D176" s="1"/>
      <c r="E176" s="1"/>
      <c r="F176" s="1"/>
      <c r="G176" s="1"/>
      <c r="H176" s="1"/>
      <c r="I176" s="1"/>
      <c r="J176" s="1"/>
      <c r="K176" s="126"/>
      <c r="L176" s="126"/>
      <c r="M176" s="126"/>
      <c r="Q176" s="126"/>
      <c r="R176" s="126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2.75">
      <c r="C177" s="1"/>
      <c r="D177" s="1"/>
      <c r="E177" s="1"/>
      <c r="F177" s="1"/>
      <c r="G177" s="1"/>
      <c r="H177" s="1"/>
      <c r="I177" s="1"/>
      <c r="J177" s="1"/>
      <c r="K177" s="126"/>
      <c r="L177" s="126"/>
      <c r="M177" s="126"/>
      <c r="Q177" s="126"/>
      <c r="R177" s="126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2.75">
      <c r="C178" s="1"/>
      <c r="D178" s="1"/>
      <c r="E178" s="1"/>
      <c r="F178" s="1"/>
      <c r="G178" s="1"/>
      <c r="H178" s="1"/>
      <c r="I178" s="1"/>
      <c r="J178" s="1"/>
      <c r="K178" s="126"/>
      <c r="L178" s="126"/>
      <c r="M178" s="126"/>
      <c r="Q178" s="126"/>
      <c r="R178" s="126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2.75">
      <c r="C179" s="1"/>
      <c r="D179" s="1"/>
      <c r="E179" s="1"/>
      <c r="F179" s="1"/>
      <c r="G179" s="1"/>
      <c r="H179" s="1"/>
      <c r="I179" s="1"/>
      <c r="J179" s="1"/>
      <c r="K179" s="126"/>
      <c r="L179" s="126"/>
      <c r="M179" s="126"/>
      <c r="N179" s="146"/>
      <c r="O179" s="146"/>
      <c r="P179" s="147"/>
      <c r="Q179" s="146"/>
      <c r="R179" s="146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2.75">
      <c r="C180" s="1"/>
      <c r="D180" s="1"/>
      <c r="E180" s="1"/>
      <c r="F180" s="1"/>
      <c r="G180" s="1"/>
      <c r="H180" s="1"/>
      <c r="I180" s="1"/>
      <c r="J180" s="1"/>
      <c r="K180" s="126"/>
      <c r="L180" s="126"/>
      <c r="M180" s="126"/>
      <c r="N180" s="146"/>
      <c r="O180" s="146"/>
      <c r="P180" s="147"/>
      <c r="Q180" s="146"/>
      <c r="R180" s="146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2.75">
      <c r="C181" s="1"/>
      <c r="D181" s="1"/>
      <c r="E181" s="1"/>
      <c r="F181" s="1"/>
      <c r="G181" s="1"/>
      <c r="H181" s="1"/>
      <c r="I181" s="1"/>
      <c r="J181" s="1"/>
      <c r="K181" s="126"/>
      <c r="L181" s="126"/>
      <c r="M181" s="126"/>
      <c r="Q181" s="126"/>
      <c r="R181" s="126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2.75">
      <c r="C182" s="1"/>
      <c r="D182" s="1"/>
      <c r="E182" s="1"/>
      <c r="F182" s="1"/>
      <c r="G182" s="1"/>
      <c r="H182" s="1"/>
      <c r="I182" s="1"/>
      <c r="J182" s="1"/>
      <c r="K182" s="126"/>
      <c r="L182" s="126"/>
      <c r="M182" s="126"/>
      <c r="Q182" s="126"/>
      <c r="R182" s="126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2.75">
      <c r="C183" s="1"/>
      <c r="D183" s="1"/>
      <c r="E183" s="1"/>
      <c r="F183" s="1"/>
      <c r="G183" s="1"/>
      <c r="H183" s="1"/>
      <c r="I183" s="1"/>
      <c r="J183" s="1"/>
      <c r="K183" s="126"/>
      <c r="L183" s="126"/>
      <c r="M183" s="126"/>
      <c r="Q183" s="126"/>
      <c r="R183" s="126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2.75">
      <c r="C184" s="1"/>
      <c r="D184" s="1"/>
      <c r="E184" s="1"/>
      <c r="F184" s="1"/>
      <c r="G184" s="1"/>
      <c r="H184" s="1"/>
      <c r="I184" s="1"/>
      <c r="J184" s="1"/>
      <c r="K184" s="126"/>
      <c r="L184" s="126"/>
      <c r="M184" s="126"/>
      <c r="Q184" s="126"/>
      <c r="R184" s="126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2.75">
      <c r="C185" s="1"/>
      <c r="D185" s="1"/>
      <c r="E185" s="1"/>
      <c r="F185" s="1"/>
      <c r="G185" s="1"/>
      <c r="H185" s="1"/>
      <c r="I185" s="1"/>
      <c r="J185" s="1"/>
      <c r="K185" s="126"/>
      <c r="L185" s="126"/>
      <c r="M185" s="126"/>
      <c r="Q185" s="126"/>
      <c r="R185" s="126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2.75">
      <c r="C186" s="1"/>
      <c r="D186" s="1"/>
      <c r="E186" s="1"/>
      <c r="F186" s="1"/>
      <c r="G186" s="1"/>
      <c r="H186" s="1"/>
      <c r="I186" s="1"/>
      <c r="J186" s="1"/>
      <c r="K186" s="126"/>
      <c r="L186" s="126"/>
      <c r="M186" s="126"/>
      <c r="Q186" s="126"/>
      <c r="R186" s="126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2.75">
      <c r="C187" s="1"/>
      <c r="D187" s="1"/>
      <c r="E187" s="1"/>
      <c r="F187" s="1"/>
      <c r="G187" s="1"/>
      <c r="H187" s="1"/>
      <c r="I187" s="1"/>
      <c r="J187" s="1"/>
      <c r="K187" s="126"/>
      <c r="L187" s="126"/>
      <c r="M187" s="126"/>
      <c r="Q187" s="126"/>
      <c r="R187" s="126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2.75">
      <c r="C188" s="1"/>
      <c r="D188" s="1"/>
      <c r="E188" s="1"/>
      <c r="F188" s="1"/>
      <c r="G188" s="1"/>
      <c r="H188" s="1"/>
      <c r="I188" s="1"/>
      <c r="J188" s="1"/>
      <c r="K188" s="126"/>
      <c r="L188" s="126"/>
      <c r="M188" s="126"/>
      <c r="Q188" s="126"/>
      <c r="R188" s="126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2.75">
      <c r="C189" s="1"/>
      <c r="D189" s="1"/>
      <c r="E189" s="1"/>
      <c r="F189" s="1"/>
      <c r="G189" s="1"/>
      <c r="H189" s="1"/>
      <c r="I189" s="1"/>
      <c r="J189" s="1"/>
      <c r="K189" s="126"/>
      <c r="L189" s="126"/>
      <c r="M189" s="126"/>
      <c r="Q189" s="126"/>
      <c r="R189" s="126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2.75">
      <c r="C190" s="1"/>
      <c r="D190" s="1"/>
      <c r="E190" s="1"/>
      <c r="F190" s="1"/>
      <c r="G190" s="1"/>
      <c r="H190" s="1"/>
      <c r="I190" s="1"/>
      <c r="J190" s="1"/>
      <c r="K190" s="126"/>
      <c r="L190" s="126"/>
      <c r="M190" s="126"/>
      <c r="Q190" s="126"/>
      <c r="R190" s="126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2.75">
      <c r="C191" s="1"/>
      <c r="D191" s="1"/>
      <c r="E191" s="1"/>
      <c r="F191" s="1"/>
      <c r="G191" s="1"/>
      <c r="H191" s="1"/>
      <c r="I191" s="1"/>
      <c r="J191" s="1"/>
      <c r="K191" s="126"/>
      <c r="L191" s="126"/>
      <c r="M191" s="126"/>
      <c r="Q191" s="126"/>
      <c r="R191" s="126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2.75">
      <c r="C192" s="1"/>
      <c r="D192" s="1"/>
      <c r="E192" s="1"/>
      <c r="F192" s="1"/>
      <c r="G192" s="1"/>
      <c r="H192" s="1"/>
      <c r="I192" s="1"/>
      <c r="J192" s="1"/>
      <c r="K192" s="126"/>
      <c r="L192" s="126"/>
      <c r="M192" s="126"/>
      <c r="Q192" s="126"/>
      <c r="R192" s="126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2.75">
      <c r="C193" s="1"/>
      <c r="D193" s="1"/>
      <c r="E193" s="1"/>
      <c r="F193" s="1"/>
      <c r="G193" s="1"/>
      <c r="H193" s="1"/>
      <c r="I193" s="1"/>
      <c r="J193" s="1"/>
      <c r="K193" s="126"/>
      <c r="L193" s="126"/>
      <c r="M193" s="126"/>
      <c r="Q193" s="126"/>
      <c r="R193" s="126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2.75">
      <c r="C194" s="1"/>
      <c r="D194" s="1"/>
      <c r="E194" s="1"/>
      <c r="F194" s="1"/>
      <c r="G194" s="1"/>
      <c r="H194" s="1"/>
      <c r="I194" s="1"/>
      <c r="J194" s="1"/>
      <c r="K194" s="126"/>
      <c r="L194" s="126"/>
      <c r="M194" s="126"/>
      <c r="Q194" s="126"/>
      <c r="R194" s="126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2.75">
      <c r="C195" s="1"/>
      <c r="D195" s="1"/>
      <c r="E195" s="1"/>
      <c r="F195" s="1"/>
      <c r="G195" s="1"/>
      <c r="H195" s="1"/>
      <c r="I195" s="1"/>
      <c r="J195" s="1"/>
      <c r="K195" s="126"/>
      <c r="L195" s="126"/>
      <c r="M195" s="126"/>
      <c r="Q195" s="126"/>
      <c r="R195" s="126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2.75">
      <c r="C196" s="1"/>
      <c r="D196" s="1"/>
      <c r="E196" s="1"/>
      <c r="F196" s="1"/>
      <c r="G196" s="1"/>
      <c r="H196" s="1"/>
      <c r="I196" s="1"/>
      <c r="J196" s="1"/>
      <c r="K196" s="126"/>
      <c r="L196" s="126"/>
      <c r="M196" s="126"/>
      <c r="Q196" s="126"/>
      <c r="R196" s="126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2.75">
      <c r="C197" s="1"/>
      <c r="D197" s="1"/>
      <c r="E197" s="1"/>
      <c r="F197" s="1"/>
      <c r="G197" s="1"/>
      <c r="H197" s="1"/>
      <c r="I197" s="1"/>
      <c r="J197" s="1"/>
      <c r="K197" s="126"/>
      <c r="L197" s="126"/>
      <c r="M197" s="126"/>
      <c r="Q197" s="126"/>
      <c r="R197" s="126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2.75">
      <c r="C198" s="1"/>
      <c r="D198" s="1"/>
      <c r="E198" s="1"/>
      <c r="F198" s="1"/>
      <c r="G198" s="1"/>
      <c r="H198" s="1"/>
      <c r="I198" s="1"/>
      <c r="J198" s="1"/>
      <c r="K198" s="126"/>
      <c r="L198" s="126"/>
      <c r="M198" s="126"/>
      <c r="Q198" s="126"/>
      <c r="R198" s="126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2.75">
      <c r="C199" s="1"/>
      <c r="D199" s="1"/>
      <c r="E199" s="1"/>
      <c r="F199" s="1"/>
      <c r="G199" s="1"/>
      <c r="H199" s="1"/>
      <c r="I199" s="1"/>
      <c r="J199" s="1"/>
      <c r="K199" s="126"/>
      <c r="L199" s="126"/>
      <c r="M199" s="126"/>
      <c r="Q199" s="126"/>
      <c r="R199" s="126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2.75">
      <c r="C200" s="1"/>
      <c r="D200" s="1"/>
      <c r="E200" s="1"/>
      <c r="F200" s="1"/>
      <c r="G200" s="1"/>
      <c r="H200" s="1"/>
      <c r="I200" s="1"/>
      <c r="J200" s="1"/>
      <c r="K200" s="126"/>
      <c r="L200" s="126"/>
      <c r="M200" s="126"/>
      <c r="Q200" s="126"/>
      <c r="R200" s="126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2.75">
      <c r="C201" s="1"/>
      <c r="D201" s="1"/>
      <c r="E201" s="1"/>
      <c r="F201" s="1"/>
      <c r="G201" s="1"/>
      <c r="H201" s="1"/>
      <c r="I201" s="1"/>
      <c r="J201" s="1"/>
      <c r="K201" s="126"/>
      <c r="L201" s="126"/>
      <c r="M201" s="126"/>
      <c r="Q201" s="126"/>
      <c r="R201" s="126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2.75">
      <c r="C202" s="1"/>
      <c r="D202" s="1"/>
      <c r="E202" s="1"/>
      <c r="F202" s="1"/>
      <c r="G202" s="1"/>
      <c r="H202" s="1"/>
      <c r="I202" s="1"/>
      <c r="J202" s="1"/>
      <c r="K202" s="126"/>
      <c r="L202" s="126"/>
      <c r="M202" s="126"/>
      <c r="Q202" s="126"/>
      <c r="R202" s="126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2.75">
      <c r="C203" s="1"/>
      <c r="D203" s="1"/>
      <c r="E203" s="1"/>
      <c r="F203" s="1"/>
      <c r="G203" s="1"/>
      <c r="H203" s="1"/>
      <c r="I203" s="1"/>
      <c r="J203" s="1"/>
      <c r="K203" s="126"/>
      <c r="L203" s="126"/>
      <c r="M203" s="126"/>
      <c r="Q203" s="126"/>
      <c r="R203" s="126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2.75">
      <c r="C204" s="1"/>
      <c r="D204" s="1"/>
      <c r="E204" s="1"/>
      <c r="F204" s="1"/>
      <c r="G204" s="1"/>
      <c r="H204" s="1"/>
      <c r="I204" s="1"/>
      <c r="J204" s="1"/>
      <c r="K204" s="126"/>
      <c r="L204" s="126"/>
      <c r="M204" s="126"/>
      <c r="Q204" s="126"/>
      <c r="R204" s="126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2.75">
      <c r="C205" s="1"/>
      <c r="D205" s="1"/>
      <c r="E205" s="1"/>
      <c r="F205" s="1"/>
      <c r="G205" s="1"/>
      <c r="H205" s="1"/>
      <c r="I205" s="1"/>
      <c r="J205" s="1"/>
      <c r="K205" s="126"/>
      <c r="L205" s="126"/>
      <c r="M205" s="126"/>
      <c r="Q205" s="126"/>
      <c r="R205" s="126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2.75">
      <c r="C206" s="1"/>
      <c r="D206" s="1"/>
      <c r="E206" s="1"/>
      <c r="F206" s="1"/>
      <c r="G206" s="1"/>
      <c r="H206" s="1"/>
      <c r="I206" s="1"/>
      <c r="J206" s="1"/>
      <c r="K206" s="126"/>
      <c r="L206" s="126"/>
      <c r="M206" s="126"/>
      <c r="Q206" s="126"/>
      <c r="R206" s="126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2.75">
      <c r="C207" s="1"/>
      <c r="D207" s="1"/>
      <c r="E207" s="1"/>
      <c r="F207" s="1"/>
      <c r="G207" s="1"/>
      <c r="H207" s="1"/>
      <c r="I207" s="1"/>
      <c r="J207" s="1"/>
      <c r="K207" s="126"/>
      <c r="L207" s="126"/>
      <c r="M207" s="126"/>
      <c r="Q207" s="126"/>
      <c r="R207" s="126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2.75">
      <c r="C208" s="1"/>
      <c r="D208" s="1"/>
      <c r="E208" s="1"/>
      <c r="F208" s="1"/>
      <c r="G208" s="1"/>
      <c r="H208" s="1"/>
      <c r="I208" s="1"/>
      <c r="J208" s="1"/>
      <c r="K208" s="126"/>
      <c r="L208" s="126"/>
      <c r="M208" s="126"/>
      <c r="Q208" s="126"/>
      <c r="R208" s="126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2.75">
      <c r="C209" s="1"/>
      <c r="D209" s="1"/>
      <c r="E209" s="1"/>
      <c r="F209" s="1"/>
      <c r="G209" s="1"/>
      <c r="H209" s="1"/>
      <c r="I209" s="1"/>
      <c r="J209" s="1"/>
      <c r="K209" s="126"/>
      <c r="L209" s="126"/>
      <c r="M209" s="126"/>
      <c r="Q209" s="126"/>
      <c r="R209" s="126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2.75">
      <c r="C210" s="1"/>
      <c r="D210" s="1"/>
      <c r="E210" s="1"/>
      <c r="F210" s="1"/>
      <c r="G210" s="1"/>
      <c r="H210" s="1"/>
      <c r="I210" s="1"/>
      <c r="J210" s="1"/>
      <c r="K210" s="126"/>
      <c r="L210" s="126"/>
      <c r="M210" s="126"/>
      <c r="Q210" s="126"/>
      <c r="R210" s="126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2.75">
      <c r="C211" s="1"/>
      <c r="D211" s="1"/>
      <c r="E211" s="1"/>
      <c r="F211" s="1"/>
      <c r="G211" s="1"/>
      <c r="H211" s="1"/>
      <c r="I211" s="1"/>
      <c r="J211" s="1"/>
      <c r="K211" s="126"/>
      <c r="L211" s="126"/>
      <c r="M211" s="126"/>
      <c r="Q211" s="126"/>
      <c r="R211" s="126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2.75">
      <c r="C212" s="1"/>
      <c r="D212" s="1"/>
      <c r="E212" s="1"/>
      <c r="F212" s="1"/>
      <c r="G212" s="1"/>
      <c r="H212" s="1"/>
      <c r="I212" s="1"/>
      <c r="J212" s="1"/>
      <c r="K212" s="126"/>
      <c r="L212" s="126"/>
      <c r="M212" s="126"/>
      <c r="Q212" s="126"/>
      <c r="R212" s="126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2.75">
      <c r="C213" s="1"/>
      <c r="D213" s="1"/>
      <c r="E213" s="1"/>
      <c r="F213" s="1"/>
      <c r="G213" s="1"/>
      <c r="H213" s="1"/>
      <c r="I213" s="1"/>
      <c r="J213" s="1"/>
      <c r="K213" s="126"/>
      <c r="L213" s="126"/>
      <c r="M213" s="126"/>
      <c r="Q213" s="126"/>
      <c r="R213" s="126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2.75">
      <c r="C214" s="1"/>
      <c r="D214" s="1"/>
      <c r="E214" s="1"/>
      <c r="F214" s="1"/>
      <c r="G214" s="1"/>
      <c r="H214" s="1"/>
      <c r="I214" s="1"/>
      <c r="J214" s="1"/>
      <c r="K214" s="126"/>
      <c r="L214" s="126"/>
      <c r="M214" s="126"/>
      <c r="Q214" s="126"/>
      <c r="R214" s="126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2.75">
      <c r="C215" s="1"/>
      <c r="D215" s="1"/>
      <c r="E215" s="1"/>
      <c r="F215" s="1"/>
      <c r="G215" s="1"/>
      <c r="H215" s="1"/>
      <c r="I215" s="1"/>
      <c r="J215" s="1"/>
      <c r="K215" s="126"/>
      <c r="L215" s="126"/>
      <c r="M215" s="126"/>
      <c r="Q215" s="126"/>
      <c r="R215" s="126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2.75">
      <c r="C216" s="1"/>
      <c r="D216" s="1"/>
      <c r="E216" s="1"/>
      <c r="F216" s="1"/>
      <c r="G216" s="1"/>
      <c r="H216" s="1"/>
      <c r="I216" s="1"/>
      <c r="J216" s="1"/>
      <c r="K216" s="126"/>
      <c r="L216" s="126"/>
      <c r="M216" s="126"/>
      <c r="Q216" s="126"/>
      <c r="R216" s="126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2.75">
      <c r="C217" s="1"/>
      <c r="D217" s="1"/>
      <c r="E217" s="1"/>
      <c r="F217" s="1"/>
      <c r="G217" s="1"/>
      <c r="H217" s="1"/>
      <c r="I217" s="1"/>
      <c r="J217" s="1"/>
      <c r="K217" s="126"/>
      <c r="L217" s="126"/>
      <c r="M217" s="126"/>
      <c r="Q217" s="126"/>
      <c r="R217" s="126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2.75">
      <c r="C218" s="1"/>
      <c r="D218" s="1"/>
      <c r="E218" s="1"/>
      <c r="F218" s="1"/>
      <c r="G218" s="1"/>
      <c r="H218" s="1"/>
      <c r="I218" s="1"/>
      <c r="J218" s="1"/>
      <c r="K218" s="126"/>
      <c r="L218" s="126"/>
      <c r="M218" s="126"/>
      <c r="Q218" s="126"/>
      <c r="R218" s="126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2.75">
      <c r="C219" s="1"/>
      <c r="D219" s="1"/>
      <c r="E219" s="1"/>
      <c r="F219" s="1"/>
      <c r="G219" s="1"/>
      <c r="H219" s="1"/>
      <c r="I219" s="1"/>
      <c r="J219" s="1"/>
      <c r="K219" s="126"/>
      <c r="L219" s="126"/>
      <c r="M219" s="126"/>
      <c r="Q219" s="126"/>
      <c r="R219" s="126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2.75">
      <c r="C220" s="1"/>
      <c r="D220" s="1"/>
      <c r="E220" s="1"/>
      <c r="F220" s="1"/>
      <c r="G220" s="1"/>
      <c r="H220" s="1"/>
      <c r="I220" s="1"/>
      <c r="J220" s="1"/>
      <c r="K220" s="126"/>
      <c r="L220" s="126"/>
      <c r="M220" s="126"/>
      <c r="Q220" s="126"/>
      <c r="R220" s="12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2.75">
      <c r="C221" s="1"/>
      <c r="D221" s="1"/>
      <c r="E221" s="1"/>
      <c r="F221" s="1"/>
      <c r="G221" s="1"/>
      <c r="H221" s="1"/>
      <c r="I221" s="1"/>
      <c r="J221" s="1"/>
      <c r="K221" s="126"/>
      <c r="L221" s="126"/>
      <c r="M221" s="126"/>
      <c r="Q221" s="126"/>
      <c r="R221" s="126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2.75">
      <c r="C222" s="1"/>
      <c r="D222" s="1"/>
      <c r="E222" s="1"/>
      <c r="F222" s="1"/>
      <c r="G222" s="1"/>
      <c r="H222" s="1"/>
      <c r="I222" s="1"/>
      <c r="J222" s="1"/>
      <c r="K222" s="126"/>
      <c r="L222" s="126"/>
      <c r="M222" s="126"/>
      <c r="Q222" s="126"/>
      <c r="R222" s="126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2.75">
      <c r="C223" s="1"/>
      <c r="D223" s="1"/>
      <c r="E223" s="1"/>
      <c r="F223" s="1"/>
      <c r="G223" s="1"/>
      <c r="H223" s="1"/>
      <c r="I223" s="1"/>
      <c r="J223" s="1"/>
      <c r="K223" s="126"/>
      <c r="L223" s="126"/>
      <c r="M223" s="126"/>
      <c r="Q223" s="126"/>
      <c r="R223" s="126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2.75">
      <c r="C224" s="1"/>
      <c r="D224" s="1"/>
      <c r="E224" s="1"/>
      <c r="F224" s="1"/>
      <c r="G224" s="1"/>
      <c r="H224" s="1"/>
      <c r="I224" s="1"/>
      <c r="J224" s="1"/>
      <c r="K224" s="126"/>
      <c r="L224" s="126"/>
      <c r="M224" s="126"/>
      <c r="Q224" s="126"/>
      <c r="R224" s="126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2.75">
      <c r="C225" s="1"/>
      <c r="D225" s="1"/>
      <c r="E225" s="1"/>
      <c r="F225" s="1"/>
      <c r="G225" s="1"/>
      <c r="H225" s="1"/>
      <c r="I225" s="1"/>
      <c r="J225" s="1"/>
      <c r="K225" s="126"/>
      <c r="L225" s="126"/>
      <c r="M225" s="126"/>
      <c r="Q225" s="126"/>
      <c r="R225" s="126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2.75">
      <c r="C226" s="1"/>
      <c r="D226" s="1"/>
      <c r="E226" s="1"/>
      <c r="F226" s="1"/>
      <c r="G226" s="1"/>
      <c r="H226" s="1"/>
      <c r="I226" s="1"/>
      <c r="J226" s="1"/>
      <c r="K226" s="126"/>
      <c r="L226" s="126"/>
      <c r="M226" s="126"/>
      <c r="Q226" s="126"/>
      <c r="R226" s="12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2.75">
      <c r="C227" s="1"/>
      <c r="D227" s="1"/>
      <c r="E227" s="1"/>
      <c r="F227" s="1"/>
      <c r="G227" s="1"/>
      <c r="H227" s="1"/>
      <c r="I227" s="1"/>
      <c r="J227" s="1"/>
      <c r="K227" s="126"/>
      <c r="L227" s="126"/>
      <c r="M227" s="126"/>
      <c r="Q227" s="126"/>
      <c r="R227" s="126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2.75">
      <c r="C228" s="1"/>
      <c r="D228" s="1"/>
      <c r="E228" s="1"/>
      <c r="F228" s="1"/>
      <c r="G228" s="1"/>
      <c r="H228" s="1"/>
      <c r="I228" s="1"/>
      <c r="J228" s="1"/>
      <c r="K228" s="126"/>
      <c r="L228" s="126"/>
      <c r="M228" s="126"/>
      <c r="Q228" s="126"/>
      <c r="R228" s="126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2.75">
      <c r="C229" s="1"/>
      <c r="D229" s="1"/>
      <c r="E229" s="1"/>
      <c r="F229" s="1"/>
      <c r="G229" s="1"/>
      <c r="H229" s="1"/>
      <c r="I229" s="1"/>
      <c r="J229" s="1"/>
      <c r="K229" s="126"/>
      <c r="L229" s="126"/>
      <c r="M229" s="126"/>
      <c r="Q229" s="126"/>
      <c r="R229" s="126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2.75">
      <c r="C230" s="1"/>
      <c r="D230" s="1"/>
      <c r="E230" s="1"/>
      <c r="F230" s="1"/>
      <c r="G230" s="1"/>
      <c r="H230" s="1"/>
      <c r="I230" s="1"/>
      <c r="J230" s="1"/>
      <c r="K230" s="126"/>
      <c r="L230" s="126"/>
      <c r="M230" s="126"/>
      <c r="Q230" s="126"/>
      <c r="R230" s="126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2.75">
      <c r="C231" s="1"/>
      <c r="D231" s="1"/>
      <c r="E231" s="1"/>
      <c r="F231" s="1"/>
      <c r="G231" s="1"/>
      <c r="H231" s="1"/>
      <c r="I231" s="1"/>
      <c r="J231" s="1"/>
      <c r="K231" s="126"/>
      <c r="L231" s="126"/>
      <c r="M231" s="126"/>
      <c r="Q231" s="126"/>
      <c r="R231" s="126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2.75">
      <c r="C232" s="1"/>
      <c r="D232" s="1"/>
      <c r="E232" s="1"/>
      <c r="F232" s="1"/>
      <c r="G232" s="1"/>
      <c r="H232" s="1"/>
      <c r="I232" s="1"/>
      <c r="J232" s="1"/>
      <c r="K232" s="126"/>
      <c r="L232" s="126"/>
      <c r="M232" s="126"/>
      <c r="Q232" s="126"/>
      <c r="R232" s="126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2.75">
      <c r="C233" s="1"/>
      <c r="D233" s="1"/>
      <c r="E233" s="1"/>
      <c r="F233" s="1"/>
      <c r="G233" s="1"/>
      <c r="H233" s="1"/>
      <c r="I233" s="1"/>
      <c r="J233" s="1"/>
      <c r="K233" s="126"/>
      <c r="L233" s="126"/>
      <c r="M233" s="126"/>
      <c r="Q233" s="126"/>
      <c r="R233" s="126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2.75">
      <c r="C234" s="1"/>
      <c r="D234" s="1"/>
      <c r="E234" s="1"/>
      <c r="F234" s="1"/>
      <c r="G234" s="1"/>
      <c r="H234" s="1"/>
      <c r="I234" s="1"/>
      <c r="J234" s="1"/>
      <c r="K234" s="126"/>
      <c r="L234" s="126"/>
      <c r="M234" s="126"/>
      <c r="Q234" s="126"/>
      <c r="R234" s="126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2.75">
      <c r="C235" s="1"/>
      <c r="D235" s="1"/>
      <c r="E235" s="1"/>
      <c r="F235" s="1"/>
      <c r="G235" s="1"/>
      <c r="H235" s="1"/>
      <c r="I235" s="1"/>
      <c r="J235" s="1"/>
      <c r="K235" s="126"/>
      <c r="L235" s="126"/>
      <c r="M235" s="126"/>
      <c r="Q235" s="126"/>
      <c r="R235" s="126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</sheetData>
  <sheetProtection/>
  <mergeCells count="13">
    <mergeCell ref="G1:I1"/>
    <mergeCell ref="B5:B6"/>
    <mergeCell ref="M5:M6"/>
    <mergeCell ref="C5:C6"/>
    <mergeCell ref="D5:F5"/>
    <mergeCell ref="G5:H5"/>
    <mergeCell ref="B2:J2"/>
    <mergeCell ref="I5:J5"/>
    <mergeCell ref="B3:J3"/>
    <mergeCell ref="B4:D4"/>
    <mergeCell ref="N48:V48"/>
    <mergeCell ref="B7:J7"/>
    <mergeCell ref="B36:J36"/>
  </mergeCells>
  <printOptions/>
  <pageMargins left="0.76" right="0.1968503937007874" top="0.2362204724409449" bottom="0.1968503937007874" header="0.275590551181102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Ardelyan_A</cp:lastModifiedBy>
  <cp:lastPrinted>2013-10-24T06:17:01Z</cp:lastPrinted>
  <dcterms:created xsi:type="dcterms:W3CDTF">2006-02-21T05:43:58Z</dcterms:created>
  <dcterms:modified xsi:type="dcterms:W3CDTF">2013-10-24T06:17:27Z</dcterms:modified>
  <cp:category/>
  <cp:version/>
  <cp:contentType/>
  <cp:contentStatus/>
</cp:coreProperties>
</file>