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jpeg" ContentType="image/jpeg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15" windowWidth="16110" windowHeight="11640" activeTab="0"/>
  </bookViews>
  <sheets>
    <sheet name="міський" sheetId="1" r:id="rId1"/>
    <sheet name="Диаграмма" sheetId="2" r:id="rId2"/>
  </sheets>
  <externalReferences>
    <externalReference r:id="rId5"/>
  </externalReferences>
  <definedNames>
    <definedName name="_xlnm.Print_Area" localSheetId="0">'міський'!$A$1:$I$70</definedName>
  </definedNames>
  <calcPr fullCalcOnLoad="1"/>
</workbook>
</file>

<file path=xl/sharedStrings.xml><?xml version="1.0" encoding="utf-8"?>
<sst xmlns="http://schemas.openxmlformats.org/spreadsheetml/2006/main" count="92" uniqueCount="86">
  <si>
    <t>Найменування показників</t>
  </si>
  <si>
    <t>Плата за землю</t>
  </si>
  <si>
    <t>Місцеві податки і збори</t>
  </si>
  <si>
    <t>Державне мито</t>
  </si>
  <si>
    <t>Адміністративні штрафи та санкції</t>
  </si>
  <si>
    <t>Інші надходження</t>
  </si>
  <si>
    <t>Дотація вирівнювання</t>
  </si>
  <si>
    <t>Разом  доходів</t>
  </si>
  <si>
    <t>Всього доходів</t>
  </si>
  <si>
    <t>Спеціальний фонд</t>
  </si>
  <si>
    <t>Податок з власників транспортних засобів</t>
  </si>
  <si>
    <t>Цільові фонди</t>
  </si>
  <si>
    <t>Разом загальний та спеціальний фонди</t>
  </si>
  <si>
    <t>Загальний фонд</t>
  </si>
  <si>
    <t>(тис.грн.)</t>
  </si>
  <si>
    <t>- орендна плата</t>
  </si>
  <si>
    <t>- земельний податок</t>
  </si>
  <si>
    <t xml:space="preserve">Бюджет розвитку </t>
  </si>
  <si>
    <t>Разом загальний та спеціальний фонди (без субвенції з державного бюджету)</t>
  </si>
  <si>
    <t>Разом податкових та неподаткових доходів</t>
  </si>
  <si>
    <t xml:space="preserve">% виконання </t>
  </si>
  <si>
    <t>відхилення</t>
  </si>
  <si>
    <t>Податок на доходи фізичних осіб</t>
  </si>
  <si>
    <t>Податок на прибуток підприємств  комунальної власності</t>
  </si>
  <si>
    <t xml:space="preserve">Плата за користування надрами </t>
  </si>
  <si>
    <t xml:space="preserve">- збір за місця для паркування транспортних засобів </t>
  </si>
  <si>
    <t>- туристичний збір</t>
  </si>
  <si>
    <t>- збір за провадження деяких видів підприємницької діяльності</t>
  </si>
  <si>
    <t xml:space="preserve">Реєстраційний збір за проведення державної реєстрації </t>
  </si>
  <si>
    <t>Надходження від орендної плати за користування ЦМК та іншим майном, що перебуває в комунальній власності</t>
  </si>
  <si>
    <t>Дорожні фонди</t>
  </si>
  <si>
    <t>Збір за першу реєстрацію транспортного засобу</t>
  </si>
  <si>
    <t>Збір за провадження торговельної діяльності нафтопродуктами</t>
  </si>
  <si>
    <t>Фонди охорони навколишнього природного середовища</t>
  </si>
  <si>
    <t>- збір за забруднення навколишнього природного середовища</t>
  </si>
  <si>
    <t>- єдиний податок</t>
  </si>
  <si>
    <t>- кошти від відчуження майна</t>
  </si>
  <si>
    <t xml:space="preserve">Разом спеціальний фонд </t>
  </si>
  <si>
    <t xml:space="preserve">% росту </t>
  </si>
  <si>
    <t>Частина прибутку комунальних підприємств</t>
  </si>
  <si>
    <t>Плата за розміщення тимчасово вільних коштів місцевих бюджетів</t>
  </si>
  <si>
    <t>Субвенції з державного та обласного бюджетів</t>
  </si>
  <si>
    <t>- кошти від пайової участі замовників</t>
  </si>
  <si>
    <t>Субвенції з державного та обласного бюджету</t>
  </si>
  <si>
    <t>Всього спеціальний фонд</t>
  </si>
  <si>
    <t>Додаткова дотація на утримання соціального гуртожитку для дітей сиріт та дітей, позбавлених батьківського піклування</t>
  </si>
  <si>
    <t>- кошти від продажу земельних ділянок</t>
  </si>
  <si>
    <t>- кошти від продажу прав на земельні ділянки</t>
  </si>
  <si>
    <t>- кошти від продажу земельних ділянок з розстроченням платежу</t>
  </si>
  <si>
    <t>- податок на нерухоме майно</t>
  </si>
  <si>
    <t>Власні надходження бюджетних установ</t>
  </si>
  <si>
    <t>-нараховані до 1 січня 2011 року</t>
  </si>
  <si>
    <t>Додаткова дотація на вирівнювання фінансової забезпеченості місцевих бюджетів</t>
  </si>
  <si>
    <t>-грошові стягнення за порушення законодавства про охорону навкол. природного середовища (50%)</t>
  </si>
  <si>
    <t>- інші надходження до фонду охорони навколишнього природного середовища</t>
  </si>
  <si>
    <t>Цільові фонди, утворені органами місцевого самоврядування</t>
  </si>
  <si>
    <t>2014 рік</t>
  </si>
  <si>
    <t xml:space="preserve">                                                                        Виконання міського бюджету м.Кіровограда                                              </t>
  </si>
  <si>
    <t xml:space="preserve">                            ДОХОДИ</t>
  </si>
  <si>
    <t>% виконан-ня до плану на 2007 рік</t>
  </si>
  <si>
    <t>План на рік  зі змінами</t>
  </si>
  <si>
    <t>Дод дотація з держ бюджету місцевим бюджетам на оплату праці працівників бюдж установ</t>
  </si>
  <si>
    <t>Додаткова дотація на покращення надання соц. послуг найуразливішим верствам населення</t>
  </si>
  <si>
    <t>Додаткова дотація на забезпечення виплат, пов'язаних із підвищенням рівня оплати праці працівників бюджетної сфери</t>
  </si>
  <si>
    <t>-екологічний податок (25,0%)</t>
  </si>
  <si>
    <t>- кошти від продажу права на землю</t>
  </si>
  <si>
    <t>3,2 рази</t>
  </si>
  <si>
    <t>Оренда майна</t>
  </si>
  <si>
    <t>Інші</t>
  </si>
  <si>
    <t>Податок на прибуток підприємств</t>
  </si>
  <si>
    <t>Орендна плата</t>
  </si>
  <si>
    <t>Податок з дох</t>
  </si>
  <si>
    <t>10,0 рази</t>
  </si>
  <si>
    <t>5,0 рази</t>
  </si>
  <si>
    <t>3,0 рази</t>
  </si>
  <si>
    <t xml:space="preserve">Факт   2014 рік          </t>
  </si>
  <si>
    <t>План на              2014 рік</t>
  </si>
  <si>
    <t>Факт за 2014 рік</t>
  </si>
  <si>
    <t>до плану  за  2014 рік</t>
  </si>
  <si>
    <t>до факту  за  2013 рік</t>
  </si>
  <si>
    <t>Додаткова дотація на енергоносії</t>
  </si>
  <si>
    <t>2,2 рази</t>
  </si>
  <si>
    <t>8,5 рази</t>
  </si>
  <si>
    <t>3,6 рази</t>
  </si>
  <si>
    <t>2,1 рази</t>
  </si>
  <si>
    <t>за  2014 рік</t>
  </si>
</sst>
</file>

<file path=xl/styles.xml><?xml version="1.0" encoding="utf-8"?>
<styleSheet xmlns="http://schemas.openxmlformats.org/spreadsheetml/2006/main">
  <numFmts count="6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[$-422]d\ mmmm\ yyyy&quot; р.&quot;"/>
    <numFmt numFmtId="182" formatCode="mmm/yyyy"/>
    <numFmt numFmtId="183" formatCode="&quot;€&quot;#,##0;\-&quot;€&quot;#,##0"/>
    <numFmt numFmtId="184" formatCode="&quot;€&quot;#,##0;[Red]\-&quot;€&quot;#,##0"/>
    <numFmt numFmtId="185" formatCode="&quot;€&quot;#,##0.00;\-&quot;€&quot;#,##0.00"/>
    <numFmt numFmtId="186" formatCode="&quot;€&quot;#,##0.00;[Red]\-&quot;€&quot;#,##0.00"/>
    <numFmt numFmtId="187" formatCode="_-&quot;€&quot;* #,##0_-;\-&quot;€&quot;* #,##0_-;_-&quot;€&quot;* &quot;-&quot;_-;_-@_-"/>
    <numFmt numFmtId="188" formatCode="_-* #,##0_-;\-* #,##0_-;_-* &quot;-&quot;_-;_-@_-"/>
    <numFmt numFmtId="189" formatCode="_-&quot;€&quot;* #,##0.00_-;\-&quot;€&quot;* #,##0.00_-;_-&quot;€&quot;* &quot;-&quot;??_-;_-@_-"/>
    <numFmt numFmtId="190" formatCode="_-* #,##0.00_-;\-* #,##0.00_-;_-* &quot;-&quot;??_-;_-@_-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#,##0\ &quot;к.&quot;;\-#,##0\ &quot;к.&quot;"/>
    <numFmt numFmtId="200" formatCode="#,##0\ &quot;к.&quot;;[Red]\-#,##0\ &quot;к.&quot;"/>
    <numFmt numFmtId="201" formatCode="#,##0.00\ &quot;к.&quot;;\-#,##0.00\ &quot;к.&quot;"/>
    <numFmt numFmtId="202" formatCode="#,##0.00\ &quot;к.&quot;;[Red]\-#,##0.00\ &quot;к.&quot;"/>
    <numFmt numFmtId="203" formatCode="_-* #,##0\ &quot;к.&quot;_-;\-* #,##0\ &quot;к.&quot;_-;_-* &quot;-&quot;\ &quot;к.&quot;_-;_-@_-"/>
    <numFmt numFmtId="204" formatCode="_-* #,##0\ _к_._-;\-* #,##0\ _к_._-;_-* &quot;-&quot;\ _к_._-;_-@_-"/>
    <numFmt numFmtId="205" formatCode="_-* #,##0.00\ &quot;к.&quot;_-;\-* #,##0.00\ &quot;к.&quot;_-;_-* &quot;-&quot;??\ &quot;к.&quot;_-;_-@_-"/>
    <numFmt numFmtId="206" formatCode="_-* #,##0.00\ _к_._-;\-* #,##0.00\ _к_._-;_-* &quot;-&quot;??\ _к_._-;_-@_-"/>
    <numFmt numFmtId="207" formatCode="000000"/>
    <numFmt numFmtId="208" formatCode="#,##0.0"/>
    <numFmt numFmtId="209" formatCode="0.000"/>
    <numFmt numFmtId="210" formatCode="0.0000"/>
    <numFmt numFmtId="211" formatCode="0.0%"/>
    <numFmt numFmtId="212" formatCode="#,##0.00000"/>
    <numFmt numFmtId="213" formatCode="#,##0.000"/>
    <numFmt numFmtId="214" formatCode="0.00000"/>
    <numFmt numFmtId="215" formatCode="#,##0.0000"/>
    <numFmt numFmtId="216" formatCode="0.000000"/>
    <numFmt numFmtId="217" formatCode="0.0000000"/>
    <numFmt numFmtId="218" formatCode="&quot;Да&quot;;&quot;Да&quot;;&quot;Нет&quot;"/>
    <numFmt numFmtId="219" formatCode="&quot;Истина&quot;;&quot;Истина&quot;;&quot;Ложь&quot;"/>
    <numFmt numFmtId="220" formatCode="&quot;Вкл&quot;;&quot;Вкл&quot;;&quot;Выкл&quot;"/>
    <numFmt numFmtId="221" formatCode="[$€-2]\ ###,000_);[Red]\([$€-2]\ ###,000\)"/>
    <numFmt numFmtId="222" formatCode="#,##0.000000000"/>
  </numFmts>
  <fonts count="81">
    <font>
      <sz val="10"/>
      <name val="Arial Cyr"/>
      <family val="0"/>
    </font>
    <font>
      <b/>
      <sz val="12"/>
      <name val="Times New Roman Cyr"/>
      <family val="1"/>
    </font>
    <font>
      <sz val="14"/>
      <name val="Times New Roman CYR"/>
      <family val="1"/>
    </font>
    <font>
      <b/>
      <sz val="14"/>
      <name val="Times New Roman Cyr"/>
      <family val="1"/>
    </font>
    <font>
      <b/>
      <sz val="10"/>
      <name val="Arial Cyr"/>
      <family val="0"/>
    </font>
    <font>
      <sz val="10"/>
      <name val="Times New Roman Cyr"/>
      <family val="1"/>
    </font>
    <font>
      <sz val="10"/>
      <name val="Times New Roman CYR"/>
      <family val="0"/>
    </font>
    <font>
      <sz val="11"/>
      <name val="Times New Roman Cyr"/>
      <family val="1"/>
    </font>
    <font>
      <sz val="14"/>
      <name val="Times New Roman Cyr"/>
      <family val="0"/>
    </font>
    <font>
      <i/>
      <sz val="11"/>
      <name val="Times New Roman Cyr"/>
      <family val="1"/>
    </font>
    <font>
      <i/>
      <sz val="14"/>
      <name val="Times New Roman Cyr"/>
      <family val="0"/>
    </font>
    <font>
      <i/>
      <sz val="12"/>
      <name val="Times New Roman Cyr"/>
      <family val="0"/>
    </font>
    <font>
      <b/>
      <sz val="11"/>
      <name val="Times New Roman Cyr"/>
      <family val="1"/>
    </font>
    <font>
      <b/>
      <sz val="14"/>
      <name val="Times New Roman CYR"/>
      <family val="0"/>
    </font>
    <font>
      <b/>
      <i/>
      <sz val="14"/>
      <name val="Times New Roman Cyr"/>
      <family val="0"/>
    </font>
    <font>
      <b/>
      <i/>
      <sz val="11"/>
      <name val="Times New Roman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0"/>
      <name val="Times New Roman Cyr"/>
      <family val="0"/>
    </font>
    <font>
      <b/>
      <sz val="10"/>
      <name val="Times New Roman CYR"/>
      <family val="1"/>
    </font>
    <font>
      <sz val="12"/>
      <name val="Times New Roman CYR"/>
      <family val="1"/>
    </font>
    <font>
      <b/>
      <i/>
      <sz val="10"/>
      <name val="Times New Roman Cyr"/>
      <family val="0"/>
    </font>
    <font>
      <sz val="10"/>
      <name val="Arial"/>
      <family val="2"/>
    </font>
    <font>
      <sz val="12"/>
      <name val="Arial Cyr"/>
      <family val="0"/>
    </font>
    <font>
      <sz val="14"/>
      <name val="Arial Cyr"/>
      <family val="0"/>
    </font>
    <font>
      <b/>
      <sz val="10"/>
      <name val="Times New Roman"/>
      <family val="1"/>
    </font>
    <font>
      <b/>
      <i/>
      <sz val="12"/>
      <name val="Times New Roman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0"/>
      <color indexed="8"/>
      <name val="Arial Cyr"/>
      <family val="0"/>
    </font>
    <font>
      <sz val="10"/>
      <color indexed="9"/>
      <name val="Arial Cyr"/>
      <family val="0"/>
    </font>
    <font>
      <sz val="10"/>
      <color indexed="10"/>
      <name val="Times New Roman Cyr"/>
      <family val="1"/>
    </font>
    <font>
      <sz val="10"/>
      <color indexed="10"/>
      <name val="Arial Cyr"/>
      <family val="0"/>
    </font>
    <font>
      <b/>
      <sz val="14"/>
      <color indexed="10"/>
      <name val="Times New Roman Cyr"/>
      <family val="1"/>
    </font>
    <font>
      <sz val="12"/>
      <color indexed="9"/>
      <name val="Times New Roman"/>
      <family val="1"/>
    </font>
    <font>
      <sz val="14"/>
      <color indexed="9"/>
      <name val="Times New Roman CYR"/>
      <family val="1"/>
    </font>
    <font>
      <sz val="13"/>
      <color indexed="9"/>
      <name val="Times New Roman Cyr"/>
      <family val="1"/>
    </font>
    <font>
      <sz val="14"/>
      <color indexed="9"/>
      <name val="Times New Roman Cyr"/>
      <family val="0"/>
    </font>
    <font>
      <sz val="12"/>
      <color indexed="9"/>
      <name val="Arial Cyr"/>
      <family val="0"/>
    </font>
    <font>
      <b/>
      <sz val="14"/>
      <color indexed="9"/>
      <name val="Times New Roman Cyr"/>
      <family val="1"/>
    </font>
    <font>
      <sz val="10"/>
      <color indexed="9"/>
      <name val="Times New Roman Cyr"/>
      <family val="1"/>
    </font>
    <font>
      <b/>
      <i/>
      <sz val="12.5"/>
      <color indexed="9"/>
      <name val="Times New Roman Cyr"/>
      <family val="0"/>
    </font>
    <font>
      <sz val="10"/>
      <color indexed="9"/>
      <name val="Arial"/>
      <family val="2"/>
    </font>
    <font>
      <b/>
      <sz val="10"/>
      <color indexed="9"/>
      <name val="Times New Roman"/>
      <family val="1"/>
    </font>
    <font>
      <b/>
      <sz val="10"/>
      <color indexed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0"/>
    </font>
    <font>
      <b/>
      <sz val="17.75"/>
      <color indexed="9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26" borderId="1" applyNumberFormat="0" applyAlignment="0" applyProtection="0"/>
    <xf numFmtId="0" fontId="67" fillId="27" borderId="2" applyNumberFormat="0" applyAlignment="0" applyProtection="0"/>
    <xf numFmtId="0" fontId="68" fillId="27" borderId="1" applyNumberFormat="0" applyAlignment="0" applyProtection="0"/>
    <xf numFmtId="0" fontId="1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6" applyNumberFormat="0" applyFill="0" applyAlignment="0" applyProtection="0"/>
    <xf numFmtId="0" fontId="73" fillId="28" borderId="7" applyNumberFormat="0" applyAlignment="0" applyProtection="0"/>
    <xf numFmtId="0" fontId="74" fillId="0" borderId="0" applyNumberFormat="0" applyFill="0" applyBorder="0" applyAlignment="0" applyProtection="0"/>
    <xf numFmtId="0" fontId="75" fillId="29" borderId="0" applyNumberFormat="0" applyBorder="0" applyAlignment="0" applyProtection="0"/>
    <xf numFmtId="0" fontId="17" fillId="0" borderId="0" applyNumberFormat="0" applyFill="0" applyBorder="0" applyAlignment="0" applyProtection="0"/>
    <xf numFmtId="0" fontId="76" fillId="30" borderId="0" applyNumberFormat="0" applyBorder="0" applyAlignment="0" applyProtection="0"/>
    <xf numFmtId="0" fontId="7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0" fillId="32" borderId="0" applyNumberFormat="0" applyBorder="0" applyAlignment="0" applyProtection="0"/>
  </cellStyleXfs>
  <cellXfs count="205">
    <xf numFmtId="0" fontId="0" fillId="0" borderId="0" xfId="0" applyAlignment="1">
      <alignment/>
    </xf>
    <xf numFmtId="0" fontId="0" fillId="0" borderId="0" xfId="0" applyBorder="1" applyAlignment="1">
      <alignment/>
    </xf>
    <xf numFmtId="49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4" fillId="0" borderId="0" xfId="0" applyFont="1" applyBorder="1" applyAlignment="1">
      <alignment horizontal="center"/>
    </xf>
    <xf numFmtId="0" fontId="0" fillId="33" borderId="0" xfId="0" applyFill="1" applyBorder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208" fontId="13" fillId="0" borderId="11" xfId="0" applyNumberFormat="1" applyFont="1" applyFill="1" applyBorder="1" applyAlignment="1">
      <alignment horizontal="center" vertical="center" wrapText="1"/>
    </xf>
    <xf numFmtId="208" fontId="3" fillId="0" borderId="11" xfId="0" applyNumberFormat="1" applyFont="1" applyFill="1" applyBorder="1" applyAlignment="1">
      <alignment horizontal="center" vertical="center" wrapText="1"/>
    </xf>
    <xf numFmtId="208" fontId="13" fillId="0" borderId="12" xfId="0" applyNumberFormat="1" applyFont="1" applyFill="1" applyBorder="1" applyAlignment="1">
      <alignment horizontal="center" vertical="center"/>
    </xf>
    <xf numFmtId="208" fontId="13" fillId="0" borderId="10" xfId="0" applyNumberFormat="1" applyFont="1" applyFill="1" applyBorder="1" applyAlignment="1">
      <alignment horizontal="center" vertical="center"/>
    </xf>
    <xf numFmtId="208" fontId="14" fillId="0" borderId="10" xfId="0" applyNumberFormat="1" applyFont="1" applyFill="1" applyBorder="1" applyAlignment="1">
      <alignment horizontal="center" vertical="center"/>
    </xf>
    <xf numFmtId="208" fontId="2" fillId="0" borderId="10" xfId="0" applyNumberFormat="1" applyFont="1" applyFill="1" applyBorder="1" applyAlignment="1">
      <alignment horizontal="center" vertical="center"/>
    </xf>
    <xf numFmtId="208" fontId="3" fillId="0" borderId="11" xfId="0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 wrapText="1"/>
    </xf>
    <xf numFmtId="208" fontId="2" fillId="0" borderId="10" xfId="0" applyNumberFormat="1" applyFont="1" applyFill="1" applyBorder="1" applyAlignment="1">
      <alignment horizontal="center" vertical="center" wrapText="1"/>
    </xf>
    <xf numFmtId="208" fontId="8" fillId="0" borderId="10" xfId="0" applyNumberFormat="1" applyFont="1" applyFill="1" applyBorder="1" applyAlignment="1">
      <alignment horizontal="center" vertical="center" wrapText="1"/>
    </xf>
    <xf numFmtId="208" fontId="10" fillId="0" borderId="10" xfId="0" applyNumberFormat="1" applyFont="1" applyFill="1" applyBorder="1" applyAlignment="1">
      <alignment horizontal="center" vertical="center" wrapText="1"/>
    </xf>
    <xf numFmtId="208" fontId="11" fillId="0" borderId="10" xfId="0" applyNumberFormat="1" applyFont="1" applyFill="1" applyBorder="1" applyAlignment="1">
      <alignment horizontal="center" vertical="center" wrapText="1"/>
    </xf>
    <xf numFmtId="208" fontId="2" fillId="0" borderId="14" xfId="0" applyNumberFormat="1" applyFont="1" applyFill="1" applyBorder="1" applyAlignment="1">
      <alignment horizontal="center" vertical="center" wrapText="1"/>
    </xf>
    <xf numFmtId="208" fontId="8" fillId="0" borderId="14" xfId="0" applyNumberFormat="1" applyFont="1" applyFill="1" applyBorder="1" applyAlignment="1">
      <alignment horizontal="center" vertical="center" wrapText="1"/>
    </xf>
    <xf numFmtId="208" fontId="2" fillId="0" borderId="12" xfId="0" applyNumberFormat="1" applyFont="1" applyFill="1" applyBorder="1" applyAlignment="1">
      <alignment horizontal="center" vertical="center" wrapText="1"/>
    </xf>
    <xf numFmtId="208" fontId="2" fillId="0" borderId="15" xfId="0" applyNumberFormat="1" applyFont="1" applyFill="1" applyBorder="1" applyAlignment="1">
      <alignment horizontal="center" vertical="center" wrapText="1"/>
    </xf>
    <xf numFmtId="208" fontId="8" fillId="0" borderId="10" xfId="0" applyNumberFormat="1" applyFont="1" applyFill="1" applyBorder="1" applyAlignment="1">
      <alignment horizontal="center" vertical="center"/>
    </xf>
    <xf numFmtId="208" fontId="14" fillId="0" borderId="10" xfId="0" applyNumberFormat="1" applyFont="1" applyFill="1" applyBorder="1" applyAlignment="1">
      <alignment horizontal="center" vertical="center" wrapText="1"/>
    </xf>
    <xf numFmtId="49" fontId="7" fillId="0" borderId="16" xfId="0" applyNumberFormat="1" applyFont="1" applyBorder="1" applyAlignment="1">
      <alignment vertical="center" wrapText="1"/>
    </xf>
    <xf numFmtId="208" fontId="2" fillId="0" borderId="10" xfId="0" applyNumberFormat="1" applyFont="1" applyBorder="1" applyAlignment="1">
      <alignment horizontal="center" vertical="center" wrapText="1"/>
    </xf>
    <xf numFmtId="208" fontId="2" fillId="0" borderId="13" xfId="0" applyNumberFormat="1" applyFont="1" applyBorder="1" applyAlignment="1">
      <alignment horizontal="center" vertical="center" wrapText="1"/>
    </xf>
    <xf numFmtId="49" fontId="9" fillId="0" borderId="16" xfId="0" applyNumberFormat="1" applyFont="1" applyBorder="1" applyAlignment="1">
      <alignment vertical="center" wrapText="1"/>
    </xf>
    <xf numFmtId="208" fontId="10" fillId="0" borderId="10" xfId="0" applyNumberFormat="1" applyFont="1" applyBorder="1" applyAlignment="1">
      <alignment horizontal="center" vertical="center" wrapText="1"/>
    </xf>
    <xf numFmtId="208" fontId="10" fillId="0" borderId="13" xfId="0" applyNumberFormat="1" applyFont="1" applyBorder="1" applyAlignment="1">
      <alignment horizontal="center" vertical="center" wrapText="1"/>
    </xf>
    <xf numFmtId="208" fontId="8" fillId="34" borderId="10" xfId="0" applyNumberFormat="1" applyFont="1" applyFill="1" applyBorder="1" applyAlignment="1">
      <alignment horizontal="center" vertical="center" wrapText="1"/>
    </xf>
    <xf numFmtId="49" fontId="18" fillId="0" borderId="16" xfId="0" applyNumberFormat="1" applyFont="1" applyBorder="1" applyAlignment="1">
      <alignment horizontal="left" vertical="center" wrapText="1"/>
    </xf>
    <xf numFmtId="208" fontId="11" fillId="0" borderId="10" xfId="0" applyNumberFormat="1" applyFont="1" applyBorder="1" applyAlignment="1">
      <alignment horizontal="center" vertical="center" wrapText="1"/>
    </xf>
    <xf numFmtId="208" fontId="11" fillId="0" borderId="13" xfId="0" applyNumberFormat="1" applyFont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left" vertical="center" wrapText="1"/>
    </xf>
    <xf numFmtId="208" fontId="8" fillId="0" borderId="10" xfId="0" applyNumberFormat="1" applyFont="1" applyBorder="1" applyAlignment="1">
      <alignment horizontal="center" vertical="center" wrapText="1"/>
    </xf>
    <xf numFmtId="208" fontId="8" fillId="0" borderId="13" xfId="0" applyNumberFormat="1" applyFont="1" applyBorder="1" applyAlignment="1">
      <alignment horizontal="center" vertical="center" wrapText="1"/>
    </xf>
    <xf numFmtId="49" fontId="7" fillId="0" borderId="17" xfId="0" applyNumberFormat="1" applyFont="1" applyBorder="1" applyAlignment="1">
      <alignment vertical="center" wrapText="1"/>
    </xf>
    <xf numFmtId="208" fontId="2" fillId="0" borderId="14" xfId="0" applyNumberFormat="1" applyFont="1" applyBorder="1" applyAlignment="1">
      <alignment horizontal="center" vertical="center" wrapText="1"/>
    </xf>
    <xf numFmtId="49" fontId="12" fillId="0" borderId="18" xfId="0" applyNumberFormat="1" applyFont="1" applyBorder="1" applyAlignment="1">
      <alignment vertical="center" wrapText="1"/>
    </xf>
    <xf numFmtId="208" fontId="3" fillId="0" borderId="11" xfId="0" applyNumberFormat="1" applyFont="1" applyBorder="1" applyAlignment="1">
      <alignment horizontal="center" vertical="center" wrapText="1"/>
    </xf>
    <xf numFmtId="208" fontId="13" fillId="0" borderId="11" xfId="0" applyNumberFormat="1" applyFont="1" applyBorder="1" applyAlignment="1">
      <alignment horizontal="center" vertical="center" wrapText="1"/>
    </xf>
    <xf numFmtId="208" fontId="3" fillId="0" borderId="19" xfId="0" applyNumberFormat="1" applyFont="1" applyBorder="1" applyAlignment="1">
      <alignment horizontal="center" vertical="center" wrapText="1"/>
    </xf>
    <xf numFmtId="49" fontId="7" fillId="0" borderId="20" xfId="0" applyNumberFormat="1" applyFont="1" applyBorder="1" applyAlignment="1">
      <alignment vertical="center" wrapText="1"/>
    </xf>
    <xf numFmtId="208" fontId="2" fillId="0" borderId="12" xfId="0" applyNumberFormat="1" applyFont="1" applyBorder="1" applyAlignment="1">
      <alignment horizontal="center" vertical="center" wrapText="1"/>
    </xf>
    <xf numFmtId="208" fontId="2" fillId="0" borderId="21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vertical="center" wrapText="1"/>
    </xf>
    <xf numFmtId="49" fontId="1" fillId="0" borderId="18" xfId="0" applyNumberFormat="1" applyFont="1" applyBorder="1" applyAlignment="1">
      <alignment vertical="center" wrapText="1"/>
    </xf>
    <xf numFmtId="208" fontId="13" fillId="0" borderId="19" xfId="0" applyNumberFormat="1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center" vertical="center" wrapText="1"/>
    </xf>
    <xf numFmtId="208" fontId="13" fillId="0" borderId="12" xfId="0" applyNumberFormat="1" applyFont="1" applyBorder="1" applyAlignment="1">
      <alignment horizontal="center" vertical="center"/>
    </xf>
    <xf numFmtId="208" fontId="13" fillId="0" borderId="21" xfId="0" applyNumberFormat="1" applyFont="1" applyBorder="1" applyAlignment="1">
      <alignment horizontal="center" vertical="center"/>
    </xf>
    <xf numFmtId="49" fontId="7" fillId="0" borderId="16" xfId="0" applyNumberFormat="1" applyFont="1" applyBorder="1" applyAlignment="1">
      <alignment horizontal="left" vertical="center" wrapText="1"/>
    </xf>
    <xf numFmtId="208" fontId="2" fillId="0" borderId="12" xfId="0" applyNumberFormat="1" applyFont="1" applyBorder="1" applyAlignment="1">
      <alignment horizontal="center" vertical="center"/>
    </xf>
    <xf numFmtId="208" fontId="8" fillId="0" borderId="21" xfId="0" applyNumberFormat="1" applyFont="1" applyBorder="1" applyAlignment="1">
      <alignment horizontal="center" vertical="center"/>
    </xf>
    <xf numFmtId="208" fontId="2" fillId="0" borderId="10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 wrapText="1"/>
    </xf>
    <xf numFmtId="208" fontId="13" fillId="0" borderId="10" xfId="0" applyNumberFormat="1" applyFont="1" applyBorder="1" applyAlignment="1">
      <alignment horizontal="center" vertical="center"/>
    </xf>
    <xf numFmtId="49" fontId="15" fillId="0" borderId="16" xfId="0" applyNumberFormat="1" applyFont="1" applyBorder="1" applyAlignment="1">
      <alignment horizontal="left" vertical="center" wrapText="1"/>
    </xf>
    <xf numFmtId="208" fontId="14" fillId="0" borderId="10" xfId="0" applyNumberFormat="1" applyFont="1" applyBorder="1" applyAlignment="1">
      <alignment horizontal="center" vertical="center"/>
    </xf>
    <xf numFmtId="208" fontId="14" fillId="0" borderId="13" xfId="0" applyNumberFormat="1" applyFont="1" applyBorder="1" applyAlignment="1">
      <alignment horizontal="center" vertical="center"/>
    </xf>
    <xf numFmtId="208" fontId="8" fillId="0" borderId="10" xfId="0" applyNumberFormat="1" applyFont="1" applyBorder="1" applyAlignment="1">
      <alignment horizontal="center" vertical="center"/>
    </xf>
    <xf numFmtId="208" fontId="8" fillId="0" borderId="13" xfId="0" applyNumberFormat="1" applyFont="1" applyBorder="1" applyAlignment="1">
      <alignment horizontal="center" vertical="center"/>
    </xf>
    <xf numFmtId="180" fontId="8" fillId="34" borderId="10" xfId="0" applyNumberFormat="1" applyFont="1" applyFill="1" applyBorder="1" applyAlignment="1">
      <alignment horizontal="center" vertical="center" wrapText="1"/>
    </xf>
    <xf numFmtId="49" fontId="12" fillId="0" borderId="16" xfId="0" applyNumberFormat="1" applyFont="1" applyBorder="1" applyAlignment="1">
      <alignment horizontal="center" vertical="center" wrapText="1"/>
    </xf>
    <xf numFmtId="208" fontId="3" fillId="0" borderId="10" xfId="0" applyNumberFormat="1" applyFont="1" applyBorder="1" applyAlignment="1">
      <alignment horizontal="center" vertical="center"/>
    </xf>
    <xf numFmtId="208" fontId="2" fillId="0" borderId="22" xfId="0" applyNumberFormat="1" applyFont="1" applyBorder="1" applyAlignment="1">
      <alignment horizontal="center" vertical="center"/>
    </xf>
    <xf numFmtId="49" fontId="7" fillId="0" borderId="16" xfId="0" applyNumberFormat="1" applyFont="1" applyBorder="1" applyAlignment="1">
      <alignment vertical="center" wrapText="1"/>
    </xf>
    <xf numFmtId="49" fontId="7" fillId="0" borderId="17" xfId="0" applyNumberFormat="1" applyFont="1" applyBorder="1" applyAlignment="1">
      <alignment vertical="center" wrapText="1"/>
    </xf>
    <xf numFmtId="208" fontId="2" fillId="0" borderId="14" xfId="0" applyNumberFormat="1" applyFont="1" applyBorder="1" applyAlignment="1">
      <alignment horizontal="center" vertical="center"/>
    </xf>
    <xf numFmtId="1" fontId="12" fillId="0" borderId="18" xfId="0" applyNumberFormat="1" applyFont="1" applyBorder="1" applyAlignment="1">
      <alignment vertical="center" wrapText="1"/>
    </xf>
    <xf numFmtId="208" fontId="3" fillId="0" borderId="11" xfId="0" applyNumberFormat="1" applyFont="1" applyBorder="1" applyAlignment="1">
      <alignment horizontal="center" vertical="center"/>
    </xf>
    <xf numFmtId="208" fontId="3" fillId="0" borderId="19" xfId="0" applyNumberFormat="1" applyFont="1" applyBorder="1" applyAlignment="1">
      <alignment horizontal="center" vertical="center"/>
    </xf>
    <xf numFmtId="49" fontId="7" fillId="0" borderId="18" xfId="0" applyNumberFormat="1" applyFont="1" applyBorder="1" applyAlignment="1">
      <alignment vertical="center" wrapText="1"/>
    </xf>
    <xf numFmtId="208" fontId="2" fillId="0" borderId="11" xfId="0" applyNumberFormat="1" applyFont="1" applyFill="1" applyBorder="1" applyAlignment="1">
      <alignment horizontal="center" vertical="center"/>
    </xf>
    <xf numFmtId="208" fontId="8" fillId="0" borderId="19" xfId="0" applyNumberFormat="1" applyFont="1" applyBorder="1" applyAlignment="1">
      <alignment horizontal="center" vertical="center"/>
    </xf>
    <xf numFmtId="208" fontId="8" fillId="0" borderId="12" xfId="0" applyNumberFormat="1" applyFont="1" applyFill="1" applyBorder="1" applyAlignment="1">
      <alignment horizontal="center" vertical="center" wrapText="1"/>
    </xf>
    <xf numFmtId="208" fontId="14" fillId="0" borderId="13" xfId="0" applyNumberFormat="1" applyFont="1" applyFill="1" applyBorder="1" applyAlignment="1">
      <alignment horizontal="center" vertical="center"/>
    </xf>
    <xf numFmtId="208" fontId="3" fillId="0" borderId="13" xfId="0" applyNumberFormat="1" applyFont="1" applyBorder="1" applyAlignment="1">
      <alignment horizontal="center" vertical="center"/>
    </xf>
    <xf numFmtId="208" fontId="2" fillId="0" borderId="14" xfId="0" applyNumberFormat="1" applyFont="1" applyFill="1" applyBorder="1" applyAlignment="1">
      <alignment horizontal="center" vertical="center"/>
    </xf>
    <xf numFmtId="4" fontId="2" fillId="0" borderId="14" xfId="0" applyNumberFormat="1" applyFont="1" applyBorder="1" applyAlignment="1">
      <alignment horizontal="center" vertical="center"/>
    </xf>
    <xf numFmtId="1" fontId="1" fillId="0" borderId="23" xfId="0" applyNumberFormat="1" applyFont="1" applyBorder="1" applyAlignment="1">
      <alignment vertical="center" wrapText="1"/>
    </xf>
    <xf numFmtId="208" fontId="3" fillId="0" borderId="24" xfId="0" applyNumberFormat="1" applyFont="1" applyFill="1" applyBorder="1" applyAlignment="1">
      <alignment horizontal="center" vertical="center"/>
    </xf>
    <xf numFmtId="208" fontId="3" fillId="0" borderId="24" xfId="0" applyNumberFormat="1" applyFont="1" applyBorder="1" applyAlignment="1">
      <alignment horizontal="center" vertical="center"/>
    </xf>
    <xf numFmtId="208" fontId="3" fillId="0" borderId="25" xfId="0" applyNumberFormat="1" applyFont="1" applyBorder="1" applyAlignment="1">
      <alignment horizontal="center" vertical="center"/>
    </xf>
    <xf numFmtId="1" fontId="19" fillId="0" borderId="18" xfId="0" applyNumberFormat="1" applyFont="1" applyBorder="1" applyAlignment="1">
      <alignment vertical="center" wrapText="1"/>
    </xf>
    <xf numFmtId="208" fontId="3" fillId="0" borderId="19" xfId="0" applyNumberFormat="1" applyFont="1" applyFill="1" applyBorder="1" applyAlignment="1">
      <alignment horizontal="center" vertical="center"/>
    </xf>
    <xf numFmtId="49" fontId="5" fillId="0" borderId="17" xfId="0" applyNumberFormat="1" applyFont="1" applyBorder="1" applyAlignment="1">
      <alignment vertical="center" wrapText="1"/>
    </xf>
    <xf numFmtId="208" fontId="2" fillId="0" borderId="22" xfId="0" applyNumberFormat="1" applyFont="1" applyBorder="1" applyAlignment="1">
      <alignment horizontal="center" vertical="center" wrapText="1"/>
    </xf>
    <xf numFmtId="180" fontId="2" fillId="34" borderId="10" xfId="0" applyNumberFormat="1" applyFont="1" applyFill="1" applyBorder="1" applyAlignment="1">
      <alignment horizontal="center" vertical="center" wrapText="1"/>
    </xf>
    <xf numFmtId="208" fontId="8" fillId="0" borderId="14" xfId="0" applyNumberFormat="1" applyFont="1" applyBorder="1" applyAlignment="1">
      <alignment horizontal="center" vertical="center"/>
    </xf>
    <xf numFmtId="0" fontId="20" fillId="0" borderId="26" xfId="0" applyFont="1" applyBorder="1" applyAlignment="1">
      <alignment horizontal="center" vertical="center" wrapText="1"/>
    </xf>
    <xf numFmtId="180" fontId="2" fillId="0" borderId="26" xfId="0" applyNumberFormat="1" applyFont="1" applyBorder="1" applyAlignment="1">
      <alignment horizontal="center" vertical="center"/>
    </xf>
    <xf numFmtId="180" fontId="10" fillId="0" borderId="26" xfId="0" applyNumberFormat="1" applyFont="1" applyBorder="1" applyAlignment="1">
      <alignment horizontal="center" vertical="center"/>
    </xf>
    <xf numFmtId="208" fontId="11" fillId="0" borderId="13" xfId="0" applyNumberFormat="1" applyFont="1" applyFill="1" applyBorder="1" applyAlignment="1">
      <alignment horizontal="center" vertical="center" wrapText="1"/>
    </xf>
    <xf numFmtId="180" fontId="2" fillId="0" borderId="27" xfId="0" applyNumberFormat="1" applyFont="1" applyBorder="1" applyAlignment="1">
      <alignment horizontal="center" vertical="center"/>
    </xf>
    <xf numFmtId="180" fontId="3" fillId="0" borderId="28" xfId="0" applyNumberFormat="1" applyFont="1" applyBorder="1" applyAlignment="1">
      <alignment horizontal="center" vertical="center"/>
    </xf>
    <xf numFmtId="180" fontId="2" fillId="0" borderId="29" xfId="0" applyNumberFormat="1" applyFont="1" applyBorder="1" applyAlignment="1">
      <alignment horizontal="center" vertical="center"/>
    </xf>
    <xf numFmtId="180" fontId="2" fillId="0" borderId="30" xfId="0" applyNumberFormat="1" applyFont="1" applyBorder="1" applyAlignment="1">
      <alignment horizontal="center" vertical="center"/>
    </xf>
    <xf numFmtId="180" fontId="3" fillId="0" borderId="31" xfId="0" applyNumberFormat="1" applyFont="1" applyBorder="1" applyAlignment="1">
      <alignment horizontal="center" vertical="center"/>
    </xf>
    <xf numFmtId="180" fontId="3" fillId="0" borderId="26" xfId="0" applyNumberFormat="1" applyFont="1" applyBorder="1" applyAlignment="1">
      <alignment horizontal="center" vertical="center"/>
    </xf>
    <xf numFmtId="49" fontId="21" fillId="0" borderId="17" xfId="0" applyNumberFormat="1" applyFont="1" applyBorder="1" applyAlignment="1">
      <alignment horizontal="center" vertical="center" wrapText="1"/>
    </xf>
    <xf numFmtId="180" fontId="3" fillId="0" borderId="30" xfId="0" applyNumberFormat="1" applyFont="1" applyBorder="1" applyAlignment="1">
      <alignment horizontal="center" vertical="center"/>
    </xf>
    <xf numFmtId="180" fontId="5" fillId="0" borderId="0" xfId="0" applyNumberFormat="1" applyFont="1" applyBorder="1" applyAlignment="1">
      <alignment horizontal="center" vertical="center"/>
    </xf>
    <xf numFmtId="180" fontId="5" fillId="0" borderId="0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/>
    </xf>
    <xf numFmtId="0" fontId="23" fillId="0" borderId="0" xfId="0" applyFont="1" applyBorder="1" applyAlignment="1">
      <alignment/>
    </xf>
    <xf numFmtId="0" fontId="24" fillId="0" borderId="0" xfId="0" applyFont="1" applyBorder="1" applyAlignment="1">
      <alignment/>
    </xf>
    <xf numFmtId="0" fontId="25" fillId="0" borderId="0" xfId="0" applyFont="1" applyBorder="1" applyAlignment="1">
      <alignment horizontal="center"/>
    </xf>
    <xf numFmtId="49" fontId="26" fillId="0" borderId="0" xfId="0" applyNumberFormat="1" applyFont="1" applyBorder="1" applyAlignment="1">
      <alignment horizontal="center" vertical="center" wrapText="1"/>
    </xf>
    <xf numFmtId="208" fontId="8" fillId="0" borderId="0" xfId="0" applyNumberFormat="1" applyFont="1" applyFill="1" applyBorder="1" applyAlignment="1">
      <alignment horizontal="center" vertical="center"/>
    </xf>
    <xf numFmtId="180" fontId="2" fillId="0" borderId="0" xfId="0" applyNumberFormat="1" applyFont="1" applyFill="1" applyBorder="1" applyAlignment="1">
      <alignment horizontal="center" vertical="center"/>
    </xf>
    <xf numFmtId="180" fontId="27" fillId="0" borderId="0" xfId="0" applyNumberFormat="1" applyFont="1" applyBorder="1" applyAlignment="1">
      <alignment horizontal="center" vertical="center" wrapText="1"/>
    </xf>
    <xf numFmtId="208" fontId="0" fillId="0" borderId="0" xfId="0" applyNumberFormat="1" applyBorder="1" applyAlignment="1">
      <alignment/>
    </xf>
    <xf numFmtId="208" fontId="25" fillId="0" borderId="0" xfId="0" applyNumberFormat="1" applyFont="1" applyBorder="1" applyAlignment="1">
      <alignment horizontal="center"/>
    </xf>
    <xf numFmtId="0" fontId="30" fillId="0" borderId="0" xfId="0" applyFont="1" applyAlignment="1">
      <alignment/>
    </xf>
    <xf numFmtId="0" fontId="32" fillId="34" borderId="0" xfId="0" applyFont="1" applyFill="1" applyAlignment="1">
      <alignment/>
    </xf>
    <xf numFmtId="49" fontId="32" fillId="34" borderId="0" xfId="0" applyNumberFormat="1" applyFont="1" applyFill="1" applyAlignment="1">
      <alignment/>
    </xf>
    <xf numFmtId="180" fontId="31" fillId="34" borderId="0" xfId="0" applyNumberFormat="1" applyFont="1" applyFill="1" applyBorder="1" applyAlignment="1">
      <alignment horizontal="center" vertical="center"/>
    </xf>
    <xf numFmtId="180" fontId="33" fillId="34" borderId="0" xfId="0" applyNumberFormat="1" applyFont="1" applyFill="1" applyBorder="1" applyAlignment="1">
      <alignment horizontal="center" vertical="center"/>
    </xf>
    <xf numFmtId="0" fontId="30" fillId="34" borderId="0" xfId="0" applyFont="1" applyFill="1" applyAlignment="1">
      <alignment/>
    </xf>
    <xf numFmtId="49" fontId="30" fillId="34" borderId="0" xfId="0" applyNumberFormat="1" applyFont="1" applyFill="1" applyAlignment="1">
      <alignment/>
    </xf>
    <xf numFmtId="0" fontId="30" fillId="34" borderId="0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 horizontal="right"/>
    </xf>
    <xf numFmtId="0" fontId="3" fillId="35" borderId="0" xfId="0" applyFont="1" applyFill="1" applyAlignment="1">
      <alignment horizontal="center"/>
    </xf>
    <xf numFmtId="0" fontId="3" fillId="35" borderId="0" xfId="0" applyFont="1" applyFill="1" applyAlignment="1">
      <alignment/>
    </xf>
    <xf numFmtId="0" fontId="3" fillId="35" borderId="0" xfId="0" applyFont="1" applyFill="1" applyBorder="1" applyAlignment="1">
      <alignment horizontal="center"/>
    </xf>
    <xf numFmtId="0" fontId="0" fillId="36" borderId="0" xfId="0" applyFill="1" applyAlignment="1">
      <alignment/>
    </xf>
    <xf numFmtId="0" fontId="7" fillId="36" borderId="10" xfId="0" applyFont="1" applyFill="1" applyBorder="1" applyAlignment="1">
      <alignment horizontal="center" vertical="center" wrapText="1"/>
    </xf>
    <xf numFmtId="208" fontId="2" fillId="36" borderId="14" xfId="0" applyNumberFormat="1" applyFont="1" applyFill="1" applyBorder="1" applyAlignment="1">
      <alignment horizontal="center" vertical="center" wrapText="1"/>
    </xf>
    <xf numFmtId="208" fontId="3" fillId="36" borderId="11" xfId="0" applyNumberFormat="1" applyFont="1" applyFill="1" applyBorder="1" applyAlignment="1">
      <alignment horizontal="center" vertical="center" wrapText="1"/>
    </xf>
    <xf numFmtId="208" fontId="13" fillId="36" borderId="11" xfId="0" applyNumberFormat="1" applyFont="1" applyFill="1" applyBorder="1" applyAlignment="1">
      <alignment horizontal="center" vertical="center" wrapText="1"/>
    </xf>
    <xf numFmtId="208" fontId="13" fillId="36" borderId="12" xfId="0" applyNumberFormat="1" applyFont="1" applyFill="1" applyBorder="1" applyAlignment="1">
      <alignment horizontal="center" vertical="center"/>
    </xf>
    <xf numFmtId="208" fontId="2" fillId="36" borderId="12" xfId="0" applyNumberFormat="1" applyFont="1" applyFill="1" applyBorder="1" applyAlignment="1">
      <alignment horizontal="center" vertical="center"/>
    </xf>
    <xf numFmtId="208" fontId="13" fillId="36" borderId="10" xfId="0" applyNumberFormat="1" applyFont="1" applyFill="1" applyBorder="1" applyAlignment="1">
      <alignment horizontal="center" vertical="center"/>
    </xf>
    <xf numFmtId="208" fontId="3" fillId="36" borderId="10" xfId="0" applyNumberFormat="1" applyFont="1" applyFill="1" applyBorder="1" applyAlignment="1">
      <alignment horizontal="center" vertical="center"/>
    </xf>
    <xf numFmtId="208" fontId="3" fillId="36" borderId="11" xfId="0" applyNumberFormat="1" applyFont="1" applyFill="1" applyBorder="1" applyAlignment="1">
      <alignment horizontal="center" vertical="center"/>
    </xf>
    <xf numFmtId="208" fontId="3" fillId="36" borderId="24" xfId="0" applyNumberFormat="1" applyFont="1" applyFill="1" applyBorder="1" applyAlignment="1">
      <alignment horizontal="center" vertical="center"/>
    </xf>
    <xf numFmtId="0" fontId="23" fillId="36" borderId="0" xfId="0" applyFont="1" applyFill="1" applyBorder="1" applyAlignment="1">
      <alignment/>
    </xf>
    <xf numFmtId="180" fontId="2" fillId="36" borderId="0" xfId="0" applyNumberFormat="1" applyFont="1" applyFill="1" applyBorder="1" applyAlignment="1">
      <alignment horizontal="center" vertical="center"/>
    </xf>
    <xf numFmtId="213" fontId="0" fillId="36" borderId="0" xfId="0" applyNumberFormat="1" applyFill="1" applyBorder="1" applyAlignment="1">
      <alignment/>
    </xf>
    <xf numFmtId="0" fontId="25" fillId="36" borderId="0" xfId="0" applyFont="1" applyFill="1" applyBorder="1" applyAlignment="1">
      <alignment horizontal="center"/>
    </xf>
    <xf numFmtId="0" fontId="0" fillId="36" borderId="0" xfId="0" applyFill="1" applyBorder="1" applyAlignment="1">
      <alignment/>
    </xf>
    <xf numFmtId="208" fontId="2" fillId="34" borderId="10" xfId="0" applyNumberFormat="1" applyFont="1" applyFill="1" applyBorder="1" applyAlignment="1">
      <alignment horizontal="center" vertical="center" wrapText="1"/>
    </xf>
    <xf numFmtId="180" fontId="0" fillId="34" borderId="0" xfId="0" applyNumberFormat="1" applyFont="1" applyFill="1" applyBorder="1" applyAlignment="1">
      <alignment/>
    </xf>
    <xf numFmtId="0" fontId="0" fillId="34" borderId="0" xfId="0" applyFont="1" applyFill="1" applyAlignment="1">
      <alignment/>
    </xf>
    <xf numFmtId="49" fontId="34" fillId="34" borderId="0" xfId="0" applyNumberFormat="1" applyFont="1" applyFill="1" applyBorder="1" applyAlignment="1">
      <alignment vertical="center" wrapText="1"/>
    </xf>
    <xf numFmtId="208" fontId="35" fillId="34" borderId="0" xfId="0" applyNumberFormat="1" applyFont="1" applyFill="1" applyBorder="1" applyAlignment="1">
      <alignment horizontal="center" vertical="center" wrapText="1"/>
    </xf>
    <xf numFmtId="180" fontId="30" fillId="34" borderId="0" xfId="0" applyNumberFormat="1" applyFont="1" applyFill="1" applyBorder="1" applyAlignment="1">
      <alignment/>
    </xf>
    <xf numFmtId="208" fontId="36" fillId="34" borderId="0" xfId="0" applyNumberFormat="1" applyFont="1" applyFill="1" applyBorder="1" applyAlignment="1">
      <alignment horizontal="center" vertical="center"/>
    </xf>
    <xf numFmtId="208" fontId="37" fillId="34" borderId="0" xfId="0" applyNumberFormat="1" applyFont="1" applyFill="1" applyBorder="1" applyAlignment="1">
      <alignment horizontal="center" vertical="center" wrapText="1"/>
    </xf>
    <xf numFmtId="0" fontId="34" fillId="34" borderId="0" xfId="0" applyFont="1" applyFill="1" applyBorder="1" applyAlignment="1">
      <alignment/>
    </xf>
    <xf numFmtId="208" fontId="38" fillId="34" borderId="0" xfId="0" applyNumberFormat="1" applyFont="1" applyFill="1" applyBorder="1" applyAlignment="1">
      <alignment horizontal="center"/>
    </xf>
    <xf numFmtId="0" fontId="30" fillId="34" borderId="0" xfId="0" applyFont="1" applyFill="1" applyBorder="1" applyAlignment="1">
      <alignment/>
    </xf>
    <xf numFmtId="2" fontId="30" fillId="34" borderId="0" xfId="0" applyNumberFormat="1" applyFont="1" applyFill="1" applyBorder="1" applyAlignment="1">
      <alignment/>
    </xf>
    <xf numFmtId="208" fontId="30" fillId="34" borderId="0" xfId="0" applyNumberFormat="1" applyFont="1" applyFill="1" applyBorder="1" applyAlignment="1">
      <alignment/>
    </xf>
    <xf numFmtId="0" fontId="5" fillId="35" borderId="0" xfId="0" applyFont="1" applyFill="1" applyAlignment="1">
      <alignment horizontal="right"/>
    </xf>
    <xf numFmtId="49" fontId="18" fillId="37" borderId="16" xfId="0" applyNumberFormat="1" applyFont="1" applyFill="1" applyBorder="1" applyAlignment="1">
      <alignment horizontal="left" vertical="center" wrapText="1"/>
    </xf>
    <xf numFmtId="0" fontId="30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 horizontal="center"/>
    </xf>
    <xf numFmtId="0" fontId="40" fillId="0" borderId="0" xfId="0" applyFont="1" applyAlignment="1">
      <alignment horizontal="right"/>
    </xf>
    <xf numFmtId="0" fontId="30" fillId="34" borderId="0" xfId="0" applyFont="1" applyFill="1" applyAlignment="1">
      <alignment/>
    </xf>
    <xf numFmtId="180" fontId="30" fillId="34" borderId="0" xfId="0" applyNumberFormat="1" applyFont="1" applyFill="1" applyAlignment="1">
      <alignment/>
    </xf>
    <xf numFmtId="209" fontId="30" fillId="34" borderId="0" xfId="0" applyNumberFormat="1" applyFont="1" applyFill="1" applyAlignment="1">
      <alignment/>
    </xf>
    <xf numFmtId="222" fontId="30" fillId="34" borderId="0" xfId="0" applyNumberFormat="1" applyFont="1" applyFill="1" applyAlignment="1">
      <alignment/>
    </xf>
    <xf numFmtId="180" fontId="30" fillId="0" borderId="0" xfId="0" applyNumberFormat="1" applyFont="1" applyAlignment="1">
      <alignment/>
    </xf>
    <xf numFmtId="208" fontId="30" fillId="0" borderId="0" xfId="0" applyNumberFormat="1" applyFont="1" applyAlignment="1">
      <alignment/>
    </xf>
    <xf numFmtId="214" fontId="30" fillId="0" borderId="0" xfId="0" applyNumberFormat="1" applyFont="1" applyAlignment="1">
      <alignment/>
    </xf>
    <xf numFmtId="49" fontId="41" fillId="0" borderId="16" xfId="0" applyNumberFormat="1" applyFont="1" applyBorder="1" applyAlignment="1">
      <alignment horizontal="center" vertical="center" wrapText="1"/>
    </xf>
    <xf numFmtId="180" fontId="42" fillId="0" borderId="0" xfId="0" applyNumberFormat="1" applyFont="1" applyAlignment="1">
      <alignment/>
    </xf>
    <xf numFmtId="0" fontId="42" fillId="0" borderId="0" xfId="0" applyFont="1" applyAlignment="1">
      <alignment/>
    </xf>
    <xf numFmtId="0" fontId="30" fillId="0" borderId="0" xfId="0" applyFont="1" applyBorder="1" applyAlignment="1">
      <alignment/>
    </xf>
    <xf numFmtId="0" fontId="43" fillId="0" borderId="0" xfId="0" applyFont="1" applyBorder="1" applyAlignment="1">
      <alignment horizontal="center"/>
    </xf>
    <xf numFmtId="0" fontId="30" fillId="33" borderId="0" xfId="0" applyFont="1" applyFill="1" applyBorder="1" applyAlignment="1">
      <alignment/>
    </xf>
    <xf numFmtId="0" fontId="44" fillId="0" borderId="0" xfId="0" applyFont="1" applyBorder="1" applyAlignment="1">
      <alignment horizontal="center"/>
    </xf>
    <xf numFmtId="0" fontId="3" fillId="35" borderId="0" xfId="0" applyFont="1" applyFill="1" applyAlignment="1">
      <alignment horizontal="center"/>
    </xf>
    <xf numFmtId="14" fontId="5" fillId="0" borderId="0" xfId="0" applyNumberFormat="1" applyFont="1" applyAlignment="1">
      <alignment horizontal="center"/>
    </xf>
    <xf numFmtId="0" fontId="28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180" fontId="31" fillId="34" borderId="32" xfId="0" applyNumberFormat="1" applyFont="1" applyFill="1" applyBorder="1" applyAlignment="1">
      <alignment horizontal="center" vertical="center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49" fontId="1" fillId="0" borderId="35" xfId="0" applyNumberFormat="1" applyFont="1" applyBorder="1" applyAlignment="1">
      <alignment horizontal="center" vertical="center" wrapText="1"/>
    </xf>
    <xf numFmtId="49" fontId="1" fillId="0" borderId="36" xfId="0" applyNumberFormat="1" applyFont="1" applyBorder="1" applyAlignment="1">
      <alignment horizontal="center" vertical="center" wrapText="1"/>
    </xf>
    <xf numFmtId="49" fontId="1" fillId="0" borderId="37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28" fillId="0" borderId="0" xfId="0" applyFont="1" applyAlignment="1">
      <alignment horizontal="right"/>
    </xf>
    <xf numFmtId="0" fontId="7" fillId="0" borderId="38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39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20" fillId="0" borderId="42" xfId="0" applyFont="1" applyBorder="1" applyAlignment="1">
      <alignment horizontal="center" vertical="center" wrapText="1"/>
    </xf>
    <xf numFmtId="0" fontId="20" fillId="0" borderId="43" xfId="0" applyFont="1" applyBorder="1" applyAlignment="1">
      <alignment horizontal="center" vertical="center" wrapText="1"/>
    </xf>
    <xf numFmtId="0" fontId="3" fillId="35" borderId="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Relationship Id="rId2" Type="http://schemas.openxmlformats.org/officeDocument/2006/relationships/image" Target="../media/image1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215"/>
          <c:y val="0.245"/>
          <c:w val="0.34975"/>
          <c:h val="0.57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3399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Податок з доходів фізичних осіб
84,3%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Дерхавне мито
0,1%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Місцеві податки і збори
1,4%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Плата за землю
12,2%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Орендна плата за користування ЦМК та
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 іншого комунального
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 майна
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0,8 %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Інші  0,4%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delete val="1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Оренда майна
0,7%</a:t>
                    </a:r>
                  </a:p>
                </c:rich>
              </c:tx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Інші
0,9%</a:t>
                    </a:r>
                  </a:p>
                </c:rich>
              </c:tx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Інші
1,0%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3175">
                  <a:solidFill>
                    <a:srgbClr val="000000"/>
                  </a:solidFill>
                </a:ln>
              </c:spPr>
            </c:leaderLines>
          </c:dLbls>
          <c:cat>
            <c:multiLvlStrRef>
              <c:f>міський!$L$14:$N$24</c:f>
              <c:multiLvlStrCache>
                <c:ptCount val="6"/>
                <c:lvl>
                  <c:pt idx="0">
                    <c:v>1,4</c:v>
                  </c:pt>
                  <c:pt idx="1">
                    <c:v>12,2</c:v>
                  </c:pt>
                  <c:pt idx="2">
                    <c:v>0,1</c:v>
                  </c:pt>
                  <c:pt idx="3">
                    <c:v>0,4</c:v>
                  </c:pt>
                  <c:pt idx="4">
                    <c:v>84,3</c:v>
                  </c:pt>
                  <c:pt idx="5">
                    <c:v>0,8</c:v>
                  </c:pt>
                </c:lvl>
                <c:lvl>
                  <c:pt idx="0">
                    <c:v>5 192,5</c:v>
                  </c:pt>
                  <c:pt idx="1">
                    <c:v>45 840,3</c:v>
                  </c:pt>
                  <c:pt idx="2">
                    <c:v>192,7</c:v>
                  </c:pt>
                  <c:pt idx="3">
                    <c:v>1 485,5</c:v>
                  </c:pt>
                  <c:pt idx="4">
                    <c:v>316 428,6</c:v>
                  </c:pt>
                  <c:pt idx="5">
                    <c:v>33 283,0</c:v>
                  </c:pt>
                </c:lvl>
                <c:lvl>
                  <c:pt idx="0">
                    <c:v>Місцеві податки і збори</c:v>
                  </c:pt>
                  <c:pt idx="1">
                    <c:v>Плата за землю</c:v>
                  </c:pt>
                  <c:pt idx="2">
                    <c:v>Державне мито</c:v>
                  </c:pt>
                  <c:pt idx="3">
                    <c:v>Інші</c:v>
                  </c:pt>
                  <c:pt idx="4">
                    <c:v>Податок з дох</c:v>
                  </c:pt>
                  <c:pt idx="5">
                    <c:v>Орендна плата</c:v>
                  </c:pt>
                </c:lvl>
              </c:multiLvlStrCache>
            </c:multiLvlStrRef>
          </c:cat>
          <c:val>
            <c:numRef>
              <c:f>'[1]міський'!$P$51:$P$58</c:f>
              <c:numCache>
                <c:ptCount val="8"/>
                <c:pt idx="0">
                  <c:v>75.76848246795409</c:v>
                </c:pt>
                <c:pt idx="1">
                  <c:v>-1.135738578699865</c:v>
                </c:pt>
                <c:pt idx="2">
                  <c:v>1.503009000617172</c:v>
                </c:pt>
                <c:pt idx="3">
                  <c:v>12.920520168219538</c:v>
                </c:pt>
                <c:pt idx="4">
                  <c:v>9.316717103466946</c:v>
                </c:pt>
                <c:pt idx="6">
                  <c:v>0.0511059769329072</c:v>
                </c:pt>
                <c:pt idx="7">
                  <c:v>0.35607845656508175</c:v>
                </c:pt>
              </c:numCache>
            </c:numRef>
          </c:val>
        </c:ser>
        <c:firstSliceAng val="140"/>
      </c:pieChart>
      <c:spPr>
        <a:noFill/>
        <a:ln>
          <a:noFill/>
        </a:ln>
      </c:spPr>
    </c:plotArea>
    <c:plotVisOnly val="1"/>
    <c:dispBlanksAs val="zero"/>
    <c:showDLblsOverMax val="0"/>
  </c:chart>
  <c:spPr>
    <a:blipFill>
      <a:blip r:embed="rId2"/>
      <a:srcRect/>
      <a:tile sx="100000" sy="100000" flip="none" algn="tl"/>
    </a:blip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8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0.0185</cdr:x>
      <cdr:y>0.02375</cdr:y>
    </cdr:from>
    <cdr:to>
      <cdr:x>1</cdr:x>
      <cdr:y>0.151</cdr:y>
    </cdr:to>
    <cdr:sp>
      <cdr:nvSpPr>
        <cdr:cNvPr id="1" name="Rectangle 3"/>
        <cdr:cNvSpPr>
          <a:spLocks/>
        </cdr:cNvSpPr>
      </cdr:nvSpPr>
      <cdr:spPr>
        <a:xfrm>
          <a:off x="171450" y="133350"/>
          <a:ext cx="9172575" cy="723900"/>
        </a:xfrm>
        <a:prstGeom prst="rect">
          <a:avLst/>
        </a:prstGeom>
        <a:solidFill>
          <a:srgbClr val="666699"/>
        </a:solidFill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 lIns="36576" tIns="32004" rIns="36576" bIns="0"/>
        <a:p>
          <a:pPr algn="ctr">
            <a:defRPr/>
          </a:pPr>
          <a:r>
            <a:rPr lang="en-US" cap="none" sz="1775" b="1" i="0" u="none" baseline="0">
              <a:solidFill>
                <a:srgbClr val="FFFFFF"/>
              </a:solidFill>
            </a:rPr>
            <a:t>Структура надходжень податкових та неподаткових доходів до загального фонду міського бюджету м.Кіровограда за 2014 рік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695950"/>
    <xdr:graphicFrame>
      <xdr:nvGraphicFramePr>
        <xdr:cNvPr id="1" name="Shape 1025"/>
        <xdr:cNvGraphicFramePr/>
      </xdr:nvGraphicFramePr>
      <xdr:xfrm>
        <a:off x="832256400" y="832256400"/>
        <a:ext cx="930592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87;&#1110;&#1074;&#1088;&#1110;&#1095;&#1095;&#1103;\dohodu_&#1087;&#1080;&#1074;&#1088;&#1080;&#1095;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міський"/>
      <sheetName val="Диаграмма"/>
    </sheetNames>
    <sheetDataSet>
      <sheetData sheetId="0">
        <row r="51">
          <cell r="P51">
            <v>75.76848246795409</v>
          </cell>
        </row>
        <row r="52">
          <cell r="P52">
            <v>-1.135738578699865</v>
          </cell>
        </row>
        <row r="53">
          <cell r="P53">
            <v>1.503009000617172</v>
          </cell>
        </row>
        <row r="54">
          <cell r="P54">
            <v>12.920520168219538</v>
          </cell>
        </row>
        <row r="55">
          <cell r="P55">
            <v>9.316717103466946</v>
          </cell>
        </row>
        <row r="57">
          <cell r="P57">
            <v>0.0511059769329072</v>
          </cell>
        </row>
        <row r="58">
          <cell r="P58">
            <v>0.35607845656508175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59"/>
  <sheetViews>
    <sheetView showZeros="0" tabSelected="1" zoomScalePageLayoutView="0" workbookViewId="0" topLeftCell="A1">
      <selection activeCell="D9" sqref="D9"/>
    </sheetView>
  </sheetViews>
  <sheetFormatPr defaultColWidth="9.00390625" defaultRowHeight="12.75"/>
  <cols>
    <col min="1" max="1" width="42.00390625" style="0" customWidth="1"/>
    <col min="2" max="2" width="14.25390625" style="0" hidden="1" customWidth="1"/>
    <col min="3" max="3" width="12.875" style="130" hidden="1" customWidth="1"/>
    <col min="4" max="4" width="14.875" style="0" customWidth="1"/>
    <col min="5" max="5" width="15.00390625" style="0" customWidth="1"/>
    <col min="6" max="6" width="12.625" style="0" customWidth="1"/>
    <col min="7" max="7" width="10.00390625" style="0" customWidth="1"/>
    <col min="8" max="8" width="13.00390625" style="0" customWidth="1"/>
    <col min="9" max="9" width="12.75390625" style="0" customWidth="1"/>
    <col min="10" max="10" width="12.75390625" style="0" hidden="1" customWidth="1"/>
    <col min="11" max="11" width="12.75390625" style="0" customWidth="1"/>
    <col min="12" max="12" width="35.00390625" style="161" customWidth="1"/>
    <col min="13" max="13" width="22.875" style="161" customWidth="1"/>
    <col min="14" max="14" width="13.00390625" style="0" customWidth="1"/>
    <col min="15" max="15" width="12.00390625" style="0" customWidth="1"/>
  </cols>
  <sheetData>
    <row r="1" spans="6:11" ht="15.75" customHeight="1">
      <c r="F1" s="191"/>
      <c r="G1" s="191"/>
      <c r="H1" s="191"/>
      <c r="I1" s="191"/>
      <c r="J1" s="191"/>
      <c r="K1" s="191"/>
    </row>
    <row r="2" spans="1:12" ht="15.75" customHeight="1">
      <c r="A2" s="179" t="s">
        <v>57</v>
      </c>
      <c r="B2" s="179"/>
      <c r="C2" s="179"/>
      <c r="D2" s="179"/>
      <c r="E2" s="179"/>
      <c r="F2" s="179"/>
      <c r="G2" s="179"/>
      <c r="H2" s="179"/>
      <c r="I2" s="128"/>
      <c r="J2" s="180"/>
      <c r="K2" s="180"/>
      <c r="L2" s="162"/>
    </row>
    <row r="3" spans="1:12" ht="15.75" customHeight="1">
      <c r="A3" s="179" t="s">
        <v>85</v>
      </c>
      <c r="B3" s="179"/>
      <c r="C3" s="179"/>
      <c r="D3" s="179"/>
      <c r="E3" s="179"/>
      <c r="F3" s="179"/>
      <c r="G3" s="179"/>
      <c r="H3" s="179"/>
      <c r="I3" s="179"/>
      <c r="J3" s="125"/>
      <c r="K3" s="125"/>
      <c r="L3" s="162"/>
    </row>
    <row r="4" spans="1:17" ht="15" customHeight="1">
      <c r="A4" s="127"/>
      <c r="B4" s="179"/>
      <c r="C4" s="179"/>
      <c r="D4" s="179"/>
      <c r="E4" s="179"/>
      <c r="F4" s="127"/>
      <c r="G4" s="127"/>
      <c r="H4" s="127"/>
      <c r="I4" s="127"/>
      <c r="J4" s="124"/>
      <c r="K4" s="124"/>
      <c r="L4" s="163"/>
      <c r="O4" s="2"/>
      <c r="Q4" s="2"/>
    </row>
    <row r="5" spans="1:17" ht="15" customHeight="1" thickBot="1">
      <c r="A5" s="204" t="s">
        <v>58</v>
      </c>
      <c r="B5" s="204"/>
      <c r="C5" s="204"/>
      <c r="D5" s="204"/>
      <c r="E5" s="204"/>
      <c r="F5" s="204"/>
      <c r="G5" s="204"/>
      <c r="H5" s="129"/>
      <c r="I5" s="159" t="s">
        <v>14</v>
      </c>
      <c r="J5" s="126" t="s">
        <v>14</v>
      </c>
      <c r="K5" s="126"/>
      <c r="L5" s="164"/>
      <c r="O5" s="2"/>
      <c r="Q5" s="2"/>
    </row>
    <row r="6" spans="1:17" ht="27.75" customHeight="1">
      <c r="A6" s="192" t="s">
        <v>0</v>
      </c>
      <c r="B6" s="194" t="s">
        <v>75</v>
      </c>
      <c r="C6" s="196" t="s">
        <v>56</v>
      </c>
      <c r="D6" s="197"/>
      <c r="E6" s="198"/>
      <c r="F6" s="199" t="s">
        <v>78</v>
      </c>
      <c r="G6" s="200"/>
      <c r="H6" s="199" t="s">
        <v>79</v>
      </c>
      <c r="I6" s="201"/>
      <c r="J6" s="202" t="s">
        <v>59</v>
      </c>
      <c r="K6" s="183"/>
      <c r="L6" s="165"/>
      <c r="M6" s="165"/>
      <c r="N6" s="117"/>
      <c r="O6" s="118"/>
      <c r="Q6" s="2"/>
    </row>
    <row r="7" spans="1:17" ht="42" customHeight="1">
      <c r="A7" s="193"/>
      <c r="B7" s="195"/>
      <c r="C7" s="131" t="s">
        <v>60</v>
      </c>
      <c r="D7" s="6" t="s">
        <v>76</v>
      </c>
      <c r="E7" s="6" t="s">
        <v>77</v>
      </c>
      <c r="F7" s="6" t="s">
        <v>21</v>
      </c>
      <c r="G7" s="6" t="s">
        <v>20</v>
      </c>
      <c r="H7" s="6" t="s">
        <v>21</v>
      </c>
      <c r="I7" s="14" t="s">
        <v>38</v>
      </c>
      <c r="J7" s="203"/>
      <c r="K7" s="183"/>
      <c r="L7" s="165"/>
      <c r="M7" s="165"/>
      <c r="N7" s="117"/>
      <c r="O7" s="118"/>
      <c r="Q7" s="2"/>
    </row>
    <row r="8" spans="1:17" ht="21.75" customHeight="1">
      <c r="A8" s="184" t="s">
        <v>13</v>
      </c>
      <c r="B8" s="185"/>
      <c r="C8" s="185"/>
      <c r="D8" s="185"/>
      <c r="E8" s="185"/>
      <c r="F8" s="185"/>
      <c r="G8" s="185"/>
      <c r="H8" s="185"/>
      <c r="I8" s="186"/>
      <c r="J8" s="92"/>
      <c r="K8" s="119"/>
      <c r="L8" s="165"/>
      <c r="M8" s="165"/>
      <c r="N8" s="117"/>
      <c r="O8" s="118"/>
      <c r="Q8" s="2"/>
    </row>
    <row r="9" spans="1:17" ht="21" customHeight="1">
      <c r="A9" s="25" t="s">
        <v>22</v>
      </c>
      <c r="B9" s="146">
        <f>273589.369+8234.1+6496.6</f>
        <v>288320.06899999996</v>
      </c>
      <c r="C9" s="26">
        <v>318320.846</v>
      </c>
      <c r="D9" s="26">
        <v>318320.846</v>
      </c>
      <c r="E9" s="16">
        <v>316428.62396</v>
      </c>
      <c r="F9" s="26">
        <f>E9-D9</f>
        <v>-1892.2220400000224</v>
      </c>
      <c r="G9" s="26">
        <f>E9/D9*100</f>
        <v>99.40556138129891</v>
      </c>
      <c r="H9" s="26">
        <f aca="true" t="shared" si="0" ref="H9:H31">E9-B9</f>
        <v>28108.554960000038</v>
      </c>
      <c r="I9" s="27">
        <f aca="true" t="shared" si="1" ref="I9:I36">E9/B9*100</f>
        <v>109.74908026953894</v>
      </c>
      <c r="J9" s="93" t="e">
        <f>E9/#REF!*100</f>
        <v>#REF!</v>
      </c>
      <c r="K9" s="119"/>
      <c r="L9" s="166"/>
      <c r="M9" s="165"/>
      <c r="N9" s="117"/>
      <c r="O9" s="118"/>
      <c r="Q9" s="2"/>
    </row>
    <row r="10" spans="1:17" ht="36.75" customHeight="1">
      <c r="A10" s="25" t="s">
        <v>23</v>
      </c>
      <c r="B10" s="26">
        <v>266.16185</v>
      </c>
      <c r="C10" s="26">
        <v>4600</v>
      </c>
      <c r="D10" s="26">
        <v>4600</v>
      </c>
      <c r="E10" s="15">
        <v>2999.46322</v>
      </c>
      <c r="F10" s="26">
        <f aca="true" t="shared" si="2" ref="F10:F41">E10-D10</f>
        <v>-1600.53678</v>
      </c>
      <c r="G10" s="26">
        <f>E10/D10*100</f>
        <v>65.20572217391305</v>
      </c>
      <c r="H10" s="26">
        <f t="shared" si="0"/>
        <v>2733.30137</v>
      </c>
      <c r="I10" s="27" t="s">
        <v>72</v>
      </c>
      <c r="J10" s="93" t="e">
        <f>E10/#REF!*100</f>
        <v>#REF!</v>
      </c>
      <c r="K10" s="119"/>
      <c r="L10" s="166"/>
      <c r="M10" s="165"/>
      <c r="N10" s="117"/>
      <c r="O10" s="118"/>
      <c r="Q10" s="2"/>
    </row>
    <row r="11" spans="1:17" ht="19.5" customHeight="1">
      <c r="A11" s="25" t="s">
        <v>24</v>
      </c>
      <c r="B11" s="26">
        <v>84.898</v>
      </c>
      <c r="C11" s="26">
        <v>243</v>
      </c>
      <c r="D11" s="26">
        <v>243</v>
      </c>
      <c r="E11" s="15">
        <v>328.03746</v>
      </c>
      <c r="F11" s="26">
        <f t="shared" si="2"/>
        <v>85.03746000000001</v>
      </c>
      <c r="G11" s="26">
        <f>E11/D11*100</f>
        <v>134.99483950617284</v>
      </c>
      <c r="H11" s="26">
        <f t="shared" si="0"/>
        <v>243.13946</v>
      </c>
      <c r="I11" s="27" t="s">
        <v>73</v>
      </c>
      <c r="J11" s="93"/>
      <c r="K11" s="119"/>
      <c r="L11" s="166"/>
      <c r="M11" s="165"/>
      <c r="N11" s="117"/>
      <c r="O11" s="118"/>
      <c r="Q11" s="2"/>
    </row>
    <row r="12" spans="1:17" ht="18" customHeight="1">
      <c r="A12" s="25" t="s">
        <v>1</v>
      </c>
      <c r="B12" s="15">
        <f>B14+B13</f>
        <v>45288.545920000004</v>
      </c>
      <c r="C12" s="26">
        <f>C14+C13</f>
        <v>47802</v>
      </c>
      <c r="D12" s="26">
        <f>D14+D13</f>
        <v>47802</v>
      </c>
      <c r="E12" s="15">
        <f>E14+E13</f>
        <v>45840.31795</v>
      </c>
      <c r="F12" s="26">
        <f t="shared" si="2"/>
        <v>-1961.682050000003</v>
      </c>
      <c r="G12" s="26">
        <f aca="true" t="shared" si="3" ref="G12:G41">E12/D12*100</f>
        <v>95.89623436257897</v>
      </c>
      <c r="H12" s="26">
        <f t="shared" si="0"/>
        <v>551.7720299999928</v>
      </c>
      <c r="I12" s="27">
        <f t="shared" si="1"/>
        <v>101.21834785990849</v>
      </c>
      <c r="J12" s="93" t="e">
        <f>E12/#REF!*100</f>
        <v>#REF!</v>
      </c>
      <c r="K12" s="119"/>
      <c r="L12" s="166"/>
      <c r="M12" s="165"/>
      <c r="N12" s="121"/>
      <c r="O12" s="122"/>
      <c r="P12" s="116"/>
      <c r="Q12" s="2"/>
    </row>
    <row r="13" spans="1:17" ht="16.5" customHeight="1">
      <c r="A13" s="28" t="s">
        <v>16</v>
      </c>
      <c r="B13" s="17">
        <f>12183.17894+915.64739</f>
        <v>13098.82633</v>
      </c>
      <c r="C13" s="29">
        <v>13126</v>
      </c>
      <c r="D13" s="29">
        <v>13126</v>
      </c>
      <c r="E13" s="17">
        <f>11761.18029+796.10764</f>
        <v>12557.28793</v>
      </c>
      <c r="F13" s="29">
        <f t="shared" si="2"/>
        <v>-568.7120699999996</v>
      </c>
      <c r="G13" s="29">
        <f t="shared" si="3"/>
        <v>95.66728576870334</v>
      </c>
      <c r="H13" s="29">
        <f t="shared" si="0"/>
        <v>-541.5383999999995</v>
      </c>
      <c r="I13" s="30">
        <f t="shared" si="1"/>
        <v>95.86574868345477</v>
      </c>
      <c r="J13" s="94" t="e">
        <f>E13/#REF!*100</f>
        <v>#REF!</v>
      </c>
      <c r="K13" s="119"/>
      <c r="L13" s="149"/>
      <c r="M13" s="153"/>
      <c r="N13" s="147"/>
      <c r="O13" s="123"/>
      <c r="P13" s="116"/>
      <c r="Q13" s="3"/>
    </row>
    <row r="14" spans="1:16" ht="18" customHeight="1">
      <c r="A14" s="28" t="s">
        <v>15</v>
      </c>
      <c r="B14" s="17">
        <f>26528.80759+5660.912</f>
        <v>32189.71959</v>
      </c>
      <c r="C14" s="29">
        <v>34676</v>
      </c>
      <c r="D14" s="29">
        <v>34676</v>
      </c>
      <c r="E14" s="17">
        <f>27344.52276+5938.50726</f>
        <v>33283.03002</v>
      </c>
      <c r="F14" s="29">
        <f t="shared" si="2"/>
        <v>-1392.9699800000017</v>
      </c>
      <c r="G14" s="29">
        <f t="shared" si="3"/>
        <v>95.98289889260583</v>
      </c>
      <c r="H14" s="29">
        <f t="shared" si="0"/>
        <v>1093.3104299999977</v>
      </c>
      <c r="I14" s="30">
        <f t="shared" si="1"/>
        <v>103.39645838461931</v>
      </c>
      <c r="J14" s="94" t="e">
        <f>E14/#REF!*100</f>
        <v>#REF!</v>
      </c>
      <c r="K14" s="119"/>
      <c r="L14" s="149" t="s">
        <v>2</v>
      </c>
      <c r="M14" s="150">
        <f>E15</f>
        <v>5192.5153</v>
      </c>
      <c r="N14" s="151">
        <f>E15/E27*100</f>
        <v>1.3829781387892608</v>
      </c>
      <c r="O14" s="123"/>
      <c r="P14" s="116"/>
    </row>
    <row r="15" spans="1:16" ht="19.5" customHeight="1">
      <c r="A15" s="25" t="s">
        <v>2</v>
      </c>
      <c r="B15" s="26">
        <f>B19+B18+B17+B16</f>
        <v>5179.188539999999</v>
      </c>
      <c r="C15" s="26">
        <f>C19+C18+C17</f>
        <v>5811.2</v>
      </c>
      <c r="D15" s="26">
        <f>D19+D18+D17</f>
        <v>5811.2</v>
      </c>
      <c r="E15" s="26">
        <f>E18+E19+E17+E16</f>
        <v>5192.5153</v>
      </c>
      <c r="F15" s="26">
        <f t="shared" si="2"/>
        <v>-618.6846999999998</v>
      </c>
      <c r="G15" s="26">
        <f t="shared" si="3"/>
        <v>89.35358101596917</v>
      </c>
      <c r="H15" s="26">
        <f t="shared" si="0"/>
        <v>13.326760000000831</v>
      </c>
      <c r="I15" s="27">
        <f t="shared" si="1"/>
        <v>100.25731366790522</v>
      </c>
      <c r="J15" s="93"/>
      <c r="K15" s="119"/>
      <c r="L15" s="149" t="s">
        <v>1</v>
      </c>
      <c r="M15" s="150">
        <f>E12</f>
        <v>45840.31795</v>
      </c>
      <c r="N15" s="151">
        <f>E12/E27*100</f>
        <v>12.209142185868753</v>
      </c>
      <c r="O15" s="123"/>
      <c r="P15" s="116"/>
    </row>
    <row r="16" spans="1:16" ht="4.5" customHeight="1" hidden="1">
      <c r="A16" s="160" t="s">
        <v>51</v>
      </c>
      <c r="B16" s="29">
        <v>6.78011</v>
      </c>
      <c r="C16" s="29"/>
      <c r="D16" s="29"/>
      <c r="E16" s="17">
        <v>0.35605</v>
      </c>
      <c r="F16" s="29"/>
      <c r="G16" s="29"/>
      <c r="H16" s="29"/>
      <c r="I16" s="34"/>
      <c r="J16" s="93"/>
      <c r="K16" s="119"/>
      <c r="L16" s="149" t="s">
        <v>67</v>
      </c>
      <c r="M16" s="150">
        <v>2178</v>
      </c>
      <c r="N16" s="151">
        <f>E14/E27*100</f>
        <v>8.864625379212015</v>
      </c>
      <c r="O16" s="123"/>
      <c r="P16" s="116"/>
    </row>
    <row r="17" spans="1:16" ht="26.25" customHeight="1" hidden="1">
      <c r="A17" s="32" t="s">
        <v>25</v>
      </c>
      <c r="B17" s="33"/>
      <c r="C17" s="33">
        <v>180</v>
      </c>
      <c r="D17" s="33">
        <v>180</v>
      </c>
      <c r="E17" s="18">
        <v>-1.964</v>
      </c>
      <c r="F17" s="18">
        <f t="shared" si="2"/>
        <v>-181.964</v>
      </c>
      <c r="G17" s="18"/>
      <c r="H17" s="18"/>
      <c r="I17" s="95"/>
      <c r="J17" s="93"/>
      <c r="K17" s="119"/>
      <c r="L17" s="149"/>
      <c r="M17" s="152"/>
      <c r="N17" s="151">
        <f aca="true" t="shared" si="4" ref="N17:N23">M17*100/M24</f>
        <v>0</v>
      </c>
      <c r="O17" s="123"/>
      <c r="P17" s="116"/>
    </row>
    <row r="18" spans="1:16" ht="15.75" customHeight="1">
      <c r="A18" s="32" t="s">
        <v>26</v>
      </c>
      <c r="B18" s="33">
        <v>33.71472</v>
      </c>
      <c r="C18" s="33">
        <v>31.2</v>
      </c>
      <c r="D18" s="33">
        <v>31.2</v>
      </c>
      <c r="E18" s="18">
        <v>37.37429</v>
      </c>
      <c r="F18" s="18">
        <f t="shared" si="2"/>
        <v>6.174290000000003</v>
      </c>
      <c r="G18" s="18">
        <f t="shared" si="3"/>
        <v>119.78939102564104</v>
      </c>
      <c r="H18" s="18">
        <f t="shared" si="0"/>
        <v>3.659570000000002</v>
      </c>
      <c r="I18" s="95">
        <f t="shared" si="1"/>
        <v>110.8545169587646</v>
      </c>
      <c r="J18" s="93"/>
      <c r="K18" s="119"/>
      <c r="L18" s="149" t="s">
        <v>3</v>
      </c>
      <c r="M18" s="153">
        <f>E25</f>
        <v>192.72642</v>
      </c>
      <c r="N18" s="151">
        <f>E25/E27*100</f>
        <v>0.05133088883283934</v>
      </c>
      <c r="O18" s="123"/>
      <c r="P18" s="116"/>
    </row>
    <row r="19" spans="1:16" ht="24" customHeight="1">
      <c r="A19" s="32" t="s">
        <v>27</v>
      </c>
      <c r="B19" s="33">
        <v>5138.69371</v>
      </c>
      <c r="C19" s="33">
        <v>5600</v>
      </c>
      <c r="D19" s="33">
        <v>5600</v>
      </c>
      <c r="E19" s="18">
        <v>5156.74896</v>
      </c>
      <c r="F19" s="18">
        <f t="shared" si="2"/>
        <v>-443.2510400000001</v>
      </c>
      <c r="G19" s="18">
        <f t="shared" si="3"/>
        <v>92.08480285714286</v>
      </c>
      <c r="H19" s="18">
        <f t="shared" si="0"/>
        <v>18.055250000000342</v>
      </c>
      <c r="I19" s="95">
        <f t="shared" si="1"/>
        <v>100.35135875027663</v>
      </c>
      <c r="J19" s="93"/>
      <c r="K19" s="119"/>
      <c r="L19" s="154" t="s">
        <v>68</v>
      </c>
      <c r="M19" s="155">
        <f>E26</f>
        <v>1485.50695</v>
      </c>
      <c r="N19" s="151">
        <f>E26/E27*100</f>
        <v>0.3956509549176507</v>
      </c>
      <c r="O19" s="123"/>
      <c r="P19" s="116"/>
    </row>
    <row r="20" spans="1:16" ht="4.5" customHeight="1" hidden="1">
      <c r="A20" s="35" t="s">
        <v>39</v>
      </c>
      <c r="B20" s="31">
        <v>8.78051</v>
      </c>
      <c r="C20" s="17"/>
      <c r="D20" s="29"/>
      <c r="E20" s="16"/>
      <c r="F20" s="26"/>
      <c r="G20" s="26"/>
      <c r="H20" s="36">
        <f t="shared" si="0"/>
        <v>-8.78051</v>
      </c>
      <c r="I20" s="37">
        <f t="shared" si="1"/>
        <v>0</v>
      </c>
      <c r="J20" s="93"/>
      <c r="K20" s="119"/>
      <c r="L20" s="156"/>
      <c r="M20" s="151">
        <f>375459-M14-M15-M18-M22-M25</f>
        <v>4805.353149999957</v>
      </c>
      <c r="N20" s="151" t="e">
        <f t="shared" si="4"/>
        <v>#DIV/0!</v>
      </c>
      <c r="O20" s="123"/>
      <c r="P20" s="116"/>
    </row>
    <row r="21" spans="1:16" ht="27.75" customHeight="1" hidden="1">
      <c r="A21" s="25" t="s">
        <v>40</v>
      </c>
      <c r="B21" s="26"/>
      <c r="C21" s="26"/>
      <c r="D21" s="26"/>
      <c r="E21" s="15"/>
      <c r="F21" s="26">
        <f t="shared" si="2"/>
        <v>0</v>
      </c>
      <c r="G21" s="26"/>
      <c r="H21" s="26">
        <f t="shared" si="0"/>
        <v>0</v>
      </c>
      <c r="I21" s="37" t="e">
        <f t="shared" si="1"/>
        <v>#DIV/0!</v>
      </c>
      <c r="J21" s="93"/>
      <c r="K21" s="119"/>
      <c r="L21" s="156"/>
      <c r="M21" s="157">
        <f>SUM(M12:M19)</f>
        <v>54889.06662</v>
      </c>
      <c r="N21" s="151" t="e">
        <f t="shared" si="4"/>
        <v>#DIV/0!</v>
      </c>
      <c r="O21" s="123"/>
      <c r="P21" s="116"/>
    </row>
    <row r="22" spans="1:16" ht="22.5" customHeight="1">
      <c r="A22" s="25" t="s">
        <v>4</v>
      </c>
      <c r="B22" s="15">
        <v>78.09833</v>
      </c>
      <c r="C22" s="26">
        <v>160</v>
      </c>
      <c r="D22" s="26">
        <v>160</v>
      </c>
      <c r="E22" s="15">
        <v>56.195</v>
      </c>
      <c r="F22" s="26">
        <f t="shared" si="2"/>
        <v>-103.805</v>
      </c>
      <c r="G22" s="26">
        <f t="shared" si="3"/>
        <v>35.121875</v>
      </c>
      <c r="H22" s="26">
        <f t="shared" si="0"/>
        <v>-21.903330000000004</v>
      </c>
      <c r="I22" s="37">
        <f t="shared" si="1"/>
        <v>71.9541634244932</v>
      </c>
      <c r="J22" s="93" t="e">
        <f>E22/#REF!*100</f>
        <v>#REF!</v>
      </c>
      <c r="K22" s="119"/>
      <c r="L22" s="156" t="s">
        <v>71</v>
      </c>
      <c r="M22" s="158">
        <f>E9</f>
        <v>316428.62396</v>
      </c>
      <c r="N22" s="151">
        <f>E9/E27*100</f>
        <v>84.27781992743434</v>
      </c>
      <c r="O22" s="123"/>
      <c r="P22" s="116"/>
    </row>
    <row r="23" spans="1:16" ht="28.5" customHeight="1" hidden="1">
      <c r="A23" s="25" t="s">
        <v>28</v>
      </c>
      <c r="B23" s="15">
        <v>67.1</v>
      </c>
      <c r="C23" s="26"/>
      <c r="D23" s="26"/>
      <c r="E23" s="15"/>
      <c r="F23" s="26">
        <f t="shared" si="2"/>
        <v>0</v>
      </c>
      <c r="G23" s="26"/>
      <c r="H23" s="26">
        <f t="shared" si="0"/>
        <v>-67.1</v>
      </c>
      <c r="I23" s="37">
        <f t="shared" si="1"/>
        <v>0</v>
      </c>
      <c r="J23" s="93"/>
      <c r="K23" s="119"/>
      <c r="L23" s="156"/>
      <c r="M23" s="156"/>
      <c r="N23" s="151" t="e">
        <f t="shared" si="4"/>
        <v>#DIV/0!</v>
      </c>
      <c r="O23" s="123"/>
      <c r="P23" s="116"/>
    </row>
    <row r="24" spans="1:16" ht="42.75" customHeight="1">
      <c r="A24" s="25" t="s">
        <v>29</v>
      </c>
      <c r="B24" s="15">
        <v>3780.30566</v>
      </c>
      <c r="C24" s="26">
        <v>2810.8</v>
      </c>
      <c r="D24" s="26">
        <v>2810.8</v>
      </c>
      <c r="E24" s="15">
        <v>2935.57107</v>
      </c>
      <c r="F24" s="26">
        <f t="shared" si="2"/>
        <v>124.77106999999978</v>
      </c>
      <c r="G24" s="26">
        <f t="shared" si="3"/>
        <v>104.4389878326455</v>
      </c>
      <c r="H24" s="26">
        <f t="shared" si="0"/>
        <v>-844.73459</v>
      </c>
      <c r="I24" s="37">
        <f t="shared" si="1"/>
        <v>77.65433099925576</v>
      </c>
      <c r="J24" s="93" t="e">
        <f>E24/#REF!*100</f>
        <v>#REF!</v>
      </c>
      <c r="K24" s="119"/>
      <c r="L24" s="156" t="s">
        <v>70</v>
      </c>
      <c r="M24" s="158">
        <f>E14</f>
        <v>33283.03002</v>
      </c>
      <c r="N24" s="151">
        <f>E24/E27*100</f>
        <v>0.7818620418262799</v>
      </c>
      <c r="O24" s="123"/>
      <c r="P24" s="116"/>
    </row>
    <row r="25" spans="1:16" ht="19.5" customHeight="1">
      <c r="A25" s="25" t="s">
        <v>3</v>
      </c>
      <c r="B25" s="15">
        <v>202.0009</v>
      </c>
      <c r="C25" s="26">
        <v>126.9</v>
      </c>
      <c r="D25" s="26">
        <v>126.9</v>
      </c>
      <c r="E25" s="16">
        <v>192.72642</v>
      </c>
      <c r="F25" s="26">
        <f t="shared" si="2"/>
        <v>65.82641999999998</v>
      </c>
      <c r="G25" s="26">
        <f t="shared" si="3"/>
        <v>151.87267139479903</v>
      </c>
      <c r="H25" s="26">
        <f t="shared" si="0"/>
        <v>-9.274480000000011</v>
      </c>
      <c r="I25" s="27">
        <f t="shared" si="1"/>
        <v>95.40869372364182</v>
      </c>
      <c r="J25" s="93" t="e">
        <f>E22/#REF!*100</f>
        <v>#REF!</v>
      </c>
      <c r="K25" s="119"/>
      <c r="L25" s="156" t="s">
        <v>69</v>
      </c>
      <c r="M25" s="158">
        <f>E10</f>
        <v>2999.46322</v>
      </c>
      <c r="N25" s="151">
        <f>E10/E27*100</f>
        <v>0.7988791215237139</v>
      </c>
      <c r="O25" s="123"/>
      <c r="P25" s="116"/>
    </row>
    <row r="26" spans="1:16" ht="21.75" customHeight="1" thickBot="1">
      <c r="A26" s="38" t="s">
        <v>5</v>
      </c>
      <c r="B26" s="19">
        <v>1628.53505</v>
      </c>
      <c r="C26" s="39">
        <v>1473.2</v>
      </c>
      <c r="D26" s="39">
        <v>1473.2</v>
      </c>
      <c r="E26" s="20">
        <v>1485.50695</v>
      </c>
      <c r="F26" s="26">
        <f t="shared" si="2"/>
        <v>12.306949999999915</v>
      </c>
      <c r="G26" s="26">
        <f t="shared" si="3"/>
        <v>100.83538894922617</v>
      </c>
      <c r="H26" s="26">
        <f t="shared" si="0"/>
        <v>-143.0281</v>
      </c>
      <c r="I26" s="27">
        <f t="shared" si="1"/>
        <v>91.21737662324185</v>
      </c>
      <c r="J26" s="96" t="e">
        <f>E26/#REF!*100</f>
        <v>#REF!</v>
      </c>
      <c r="K26" s="119"/>
      <c r="L26" s="156"/>
      <c r="M26" s="156"/>
      <c r="N26" s="151"/>
      <c r="O26" s="123"/>
      <c r="P26" s="116"/>
    </row>
    <row r="27" spans="1:16" ht="27" customHeight="1" thickBot="1">
      <c r="A27" s="40" t="s">
        <v>19</v>
      </c>
      <c r="B27" s="41">
        <f>B9+B10+B11+B12+B15+B20+B21+B22+B23+B24+B25+B26</f>
        <v>344903.6837599999</v>
      </c>
      <c r="C27" s="133">
        <f>C9+C10+C11+C12+C15+C20+C21+C22+C23+C24+C25+C26</f>
        <v>381347.94600000005</v>
      </c>
      <c r="D27" s="41">
        <f>D9+D10+D11+D12+D15+D20+D21+D22+D23+D24+D25+D26</f>
        <v>381347.94600000005</v>
      </c>
      <c r="E27" s="41">
        <f>E9+E10+E11+E12+E15+E20+E21+E22+E23+E24+E25+E26</f>
        <v>375458.95733000006</v>
      </c>
      <c r="F27" s="41">
        <f t="shared" si="2"/>
        <v>-5888.9886699999915</v>
      </c>
      <c r="G27" s="41">
        <f t="shared" si="3"/>
        <v>98.45574396511894</v>
      </c>
      <c r="H27" s="41">
        <f t="shared" si="0"/>
        <v>30555.273570000136</v>
      </c>
      <c r="I27" s="43">
        <f t="shared" si="1"/>
        <v>108.8590742890592</v>
      </c>
      <c r="J27" s="97" t="e">
        <f>J9+J10+J12+J11+#REF!+#REF!+#REF!+#REF!+#REF!+#REF!+#REF!+J25+J24+J22+J26+J21</f>
        <v>#REF!</v>
      </c>
      <c r="K27" s="120"/>
      <c r="L27" s="167"/>
      <c r="M27" s="165"/>
      <c r="N27" s="148"/>
      <c r="O27" s="121"/>
      <c r="P27" s="116"/>
    </row>
    <row r="28" spans="1:16" ht="19.5" customHeight="1">
      <c r="A28" s="44" t="s">
        <v>6</v>
      </c>
      <c r="B28" s="21">
        <v>132488.8</v>
      </c>
      <c r="C28" s="45">
        <f>153154.1+5738.5</f>
        <v>158892.6</v>
      </c>
      <c r="D28" s="45">
        <f>153154.1+5738.5</f>
        <v>158892.6</v>
      </c>
      <c r="E28" s="77">
        <v>158892.6</v>
      </c>
      <c r="F28" s="26">
        <f t="shared" si="2"/>
        <v>0</v>
      </c>
      <c r="G28" s="26">
        <f t="shared" si="3"/>
        <v>100</v>
      </c>
      <c r="H28" s="45">
        <f t="shared" si="0"/>
        <v>26403.800000000017</v>
      </c>
      <c r="I28" s="46">
        <f t="shared" si="1"/>
        <v>119.92908079777311</v>
      </c>
      <c r="J28" s="98" t="e">
        <f>E40/#REF!*100</f>
        <v>#REF!</v>
      </c>
      <c r="K28" s="119"/>
      <c r="L28" s="166"/>
      <c r="M28" s="168"/>
      <c r="N28" s="148"/>
      <c r="O28" s="121"/>
      <c r="P28" s="116"/>
    </row>
    <row r="29" spans="1:16" ht="26.25" customHeight="1">
      <c r="A29" s="47" t="s">
        <v>52</v>
      </c>
      <c r="B29" s="15">
        <v>41456</v>
      </c>
      <c r="C29" s="26">
        <v>15318</v>
      </c>
      <c r="D29" s="26">
        <v>15318</v>
      </c>
      <c r="E29" s="15">
        <v>15318</v>
      </c>
      <c r="F29" s="26">
        <f t="shared" si="2"/>
        <v>0</v>
      </c>
      <c r="G29" s="26">
        <f t="shared" si="3"/>
        <v>100</v>
      </c>
      <c r="H29" s="26">
        <f t="shared" si="0"/>
        <v>-26138</v>
      </c>
      <c r="I29" s="46">
        <f t="shared" si="1"/>
        <v>36.9500192975685</v>
      </c>
      <c r="J29" s="99"/>
      <c r="K29" s="119"/>
      <c r="L29" s="166"/>
      <c r="M29" s="165"/>
      <c r="N29" s="121"/>
      <c r="O29" s="121"/>
      <c r="P29" s="116"/>
    </row>
    <row r="30" spans="1:16" ht="24.75" customHeight="1" hidden="1">
      <c r="A30" s="47" t="s">
        <v>61</v>
      </c>
      <c r="B30" s="15"/>
      <c r="C30" s="26"/>
      <c r="D30" s="26"/>
      <c r="E30" s="15"/>
      <c r="F30" s="26"/>
      <c r="G30" s="26"/>
      <c r="H30" s="26">
        <f t="shared" si="0"/>
        <v>0</v>
      </c>
      <c r="I30" s="46" t="e">
        <f t="shared" si="1"/>
        <v>#DIV/0!</v>
      </c>
      <c r="J30" s="99"/>
      <c r="K30" s="104"/>
      <c r="L30" s="169"/>
      <c r="N30" s="116"/>
      <c r="O30" s="116"/>
      <c r="P30" s="116"/>
    </row>
    <row r="31" spans="1:16" ht="37.5" customHeight="1">
      <c r="A31" s="47" t="s">
        <v>45</v>
      </c>
      <c r="B31" s="15">
        <v>447.3</v>
      </c>
      <c r="C31" s="26">
        <f>483.9-9</f>
        <v>474.9</v>
      </c>
      <c r="D31" s="26">
        <f>483.9-9</f>
        <v>474.9</v>
      </c>
      <c r="E31" s="15">
        <v>474.9</v>
      </c>
      <c r="F31" s="26">
        <f t="shared" si="2"/>
        <v>0</v>
      </c>
      <c r="G31" s="26">
        <f>E31/D31*100</f>
        <v>100</v>
      </c>
      <c r="H31" s="26">
        <f t="shared" si="0"/>
        <v>27.599999999999966</v>
      </c>
      <c r="I31" s="46">
        <f t="shared" si="1"/>
        <v>106.17035546613009</v>
      </c>
      <c r="J31" s="99"/>
      <c r="K31" s="104"/>
      <c r="L31" s="169"/>
      <c r="N31" s="116"/>
      <c r="O31" s="116"/>
      <c r="P31" s="116"/>
    </row>
    <row r="32" spans="1:16" ht="37.5" customHeight="1" hidden="1">
      <c r="A32" s="47"/>
      <c r="B32" s="15"/>
      <c r="C32" s="26"/>
      <c r="D32" s="15"/>
      <c r="E32" s="15"/>
      <c r="F32" s="26"/>
      <c r="G32" s="26"/>
      <c r="H32" s="26"/>
      <c r="I32" s="27"/>
      <c r="J32" s="99"/>
      <c r="K32" s="104"/>
      <c r="L32" s="169"/>
      <c r="N32" s="116"/>
      <c r="O32" s="116"/>
      <c r="P32" s="116"/>
    </row>
    <row r="33" spans="1:16" ht="37.5" customHeight="1" hidden="1">
      <c r="A33" s="47"/>
      <c r="B33" s="15"/>
      <c r="C33" s="26"/>
      <c r="D33" s="15"/>
      <c r="E33" s="15"/>
      <c r="F33" s="26"/>
      <c r="G33" s="26"/>
      <c r="H33" s="26"/>
      <c r="I33" s="27"/>
      <c r="J33" s="99"/>
      <c r="K33" s="104"/>
      <c r="L33" s="169"/>
      <c r="N33" s="116"/>
      <c r="O33" s="116"/>
      <c r="P33" s="116"/>
    </row>
    <row r="34" spans="1:16" ht="37.5" customHeight="1" hidden="1">
      <c r="A34" s="47"/>
      <c r="B34" s="15"/>
      <c r="C34" s="26"/>
      <c r="D34" s="15"/>
      <c r="E34" s="15"/>
      <c r="F34" s="26"/>
      <c r="G34" s="26"/>
      <c r="H34" s="26"/>
      <c r="I34" s="27"/>
      <c r="J34" s="99"/>
      <c r="K34" s="104"/>
      <c r="L34" s="169"/>
      <c r="N34" s="116"/>
      <c r="O34" s="116"/>
      <c r="P34" s="116"/>
    </row>
    <row r="35" spans="1:16" ht="37.5" customHeight="1" hidden="1">
      <c r="A35" s="47"/>
      <c r="B35" s="15"/>
      <c r="C35" s="26"/>
      <c r="D35" s="15"/>
      <c r="E35" s="15"/>
      <c r="F35" s="26"/>
      <c r="G35" s="26"/>
      <c r="H35" s="26"/>
      <c r="I35" s="27"/>
      <c r="J35" s="99"/>
      <c r="K35" s="104"/>
      <c r="L35" s="169"/>
      <c r="N35" s="116"/>
      <c r="O35" s="116"/>
      <c r="P35" s="116"/>
    </row>
    <row r="36" spans="1:16" ht="0.75" customHeight="1" thickBot="1">
      <c r="A36" s="47" t="s">
        <v>62</v>
      </c>
      <c r="B36" s="15">
        <v>1759.5</v>
      </c>
      <c r="C36" s="26"/>
      <c r="D36" s="15"/>
      <c r="E36" s="15"/>
      <c r="F36" s="26">
        <f t="shared" si="2"/>
        <v>0</v>
      </c>
      <c r="G36" s="26"/>
      <c r="H36" s="26"/>
      <c r="I36" s="27">
        <f t="shared" si="1"/>
        <v>0</v>
      </c>
      <c r="J36" s="99"/>
      <c r="K36" s="104"/>
      <c r="L36" s="169"/>
      <c r="M36" s="170">
        <f>E31+E36</f>
        <v>474.9</v>
      </c>
      <c r="N36" s="116"/>
      <c r="O36" s="116"/>
      <c r="P36" s="116"/>
    </row>
    <row r="37" spans="1:16" ht="15.75" customHeight="1" hidden="1" thickBot="1">
      <c r="A37" s="47" t="s">
        <v>80</v>
      </c>
      <c r="B37" s="19">
        <v>2000</v>
      </c>
      <c r="C37" s="39"/>
      <c r="D37" s="39"/>
      <c r="E37" s="19"/>
      <c r="F37" s="26">
        <f t="shared" si="2"/>
        <v>0</v>
      </c>
      <c r="G37" s="26"/>
      <c r="H37" s="39"/>
      <c r="I37" s="89"/>
      <c r="J37" s="99"/>
      <c r="K37" s="104"/>
      <c r="L37" s="169"/>
      <c r="N37" s="116"/>
      <c r="O37" s="116"/>
      <c r="P37" s="116"/>
    </row>
    <row r="38" spans="1:16" ht="39" customHeight="1" hidden="1" thickBot="1">
      <c r="A38" s="88" t="s">
        <v>63</v>
      </c>
      <c r="B38" s="19"/>
      <c r="C38" s="132"/>
      <c r="D38" s="39"/>
      <c r="E38" s="19"/>
      <c r="F38" s="26">
        <f t="shared" si="2"/>
        <v>0</v>
      </c>
      <c r="G38" s="26" t="e">
        <f t="shared" si="3"/>
        <v>#DIV/0!</v>
      </c>
      <c r="H38" s="39"/>
      <c r="I38" s="89"/>
      <c r="J38" s="99"/>
      <c r="K38" s="104"/>
      <c r="L38" s="169"/>
      <c r="N38" s="116"/>
      <c r="O38" s="116"/>
      <c r="P38" s="116"/>
    </row>
    <row r="39" spans="1:16" ht="23.25" customHeight="1" thickBot="1">
      <c r="A39" s="48" t="s">
        <v>7</v>
      </c>
      <c r="B39" s="7">
        <f>B27+B28+B29+B30+B31+B36+B37</f>
        <v>523055.2837599999</v>
      </c>
      <c r="C39" s="134">
        <f>C27+C28+C29+C30+C31+C36</f>
        <v>556033.4460000001</v>
      </c>
      <c r="D39" s="7">
        <f>D27+D28+D29+D30+D31+D36</f>
        <v>556033.4460000001</v>
      </c>
      <c r="E39" s="7">
        <f>E27+E28+E29+E30+E31+E36</f>
        <v>550144.4573300001</v>
      </c>
      <c r="F39" s="7">
        <f t="shared" si="2"/>
        <v>-5888.9886699999915</v>
      </c>
      <c r="G39" s="7">
        <f t="shared" si="3"/>
        <v>98.9408930861328</v>
      </c>
      <c r="H39" s="42">
        <f>E39-B39</f>
        <v>27089.173570000217</v>
      </c>
      <c r="I39" s="49">
        <f>E39/B39*100</f>
        <v>105.17902684688869</v>
      </c>
      <c r="J39" s="100" t="e">
        <f>E39/#REF!*100</f>
        <v>#REF!</v>
      </c>
      <c r="K39" s="104"/>
      <c r="L39" s="169"/>
      <c r="N39" s="116"/>
      <c r="O39" s="116"/>
      <c r="P39" s="116"/>
    </row>
    <row r="40" spans="1:16" ht="21" customHeight="1" thickBot="1">
      <c r="A40" s="44" t="s">
        <v>41</v>
      </c>
      <c r="B40" s="22">
        <v>256971.527</v>
      </c>
      <c r="C40" s="45">
        <v>285060.083</v>
      </c>
      <c r="D40" s="45">
        <v>285060.083</v>
      </c>
      <c r="E40" s="21">
        <v>270992.53187</v>
      </c>
      <c r="F40" s="26">
        <f t="shared" si="2"/>
        <v>-14067.551129999978</v>
      </c>
      <c r="G40" s="26">
        <f t="shared" si="3"/>
        <v>95.06505751982118</v>
      </c>
      <c r="H40" s="45">
        <f>E40-B40</f>
        <v>14021.004870000004</v>
      </c>
      <c r="I40" s="46">
        <f>E40/B40*100</f>
        <v>105.45624841541297</v>
      </c>
      <c r="J40" s="99" t="e">
        <f>#REF!/#REF!*100</f>
        <v>#REF!</v>
      </c>
      <c r="K40" s="104"/>
      <c r="L40" s="169"/>
      <c r="N40" s="116"/>
      <c r="O40" s="116"/>
      <c r="P40" s="116"/>
    </row>
    <row r="41" spans="1:12" ht="25.5" customHeight="1" thickBot="1">
      <c r="A41" s="48" t="s">
        <v>8</v>
      </c>
      <c r="B41" s="8">
        <f>B39+B40</f>
        <v>780026.8107599999</v>
      </c>
      <c r="C41" s="133">
        <f>C39+C40</f>
        <v>841093.5290000001</v>
      </c>
      <c r="D41" s="8">
        <f>D39+D40</f>
        <v>841093.5290000001</v>
      </c>
      <c r="E41" s="8">
        <f>E39+E40</f>
        <v>821136.9892000002</v>
      </c>
      <c r="F41" s="8">
        <f t="shared" si="2"/>
        <v>-19956.53979999991</v>
      </c>
      <c r="G41" s="8">
        <f t="shared" si="3"/>
        <v>97.62731026789294</v>
      </c>
      <c r="H41" s="41">
        <f>E41-B41</f>
        <v>41110.17844000028</v>
      </c>
      <c r="I41" s="43">
        <f>E41/B41*100</f>
        <v>105.27035454075555</v>
      </c>
      <c r="J41" s="100" t="e">
        <f>E41/#REF!*100</f>
        <v>#REF!</v>
      </c>
      <c r="K41" s="104"/>
      <c r="L41" s="169"/>
    </row>
    <row r="42" spans="1:12" ht="18" customHeight="1">
      <c r="A42" s="187" t="s">
        <v>9</v>
      </c>
      <c r="B42" s="188"/>
      <c r="C42" s="188"/>
      <c r="D42" s="188"/>
      <c r="E42" s="188"/>
      <c r="F42" s="188"/>
      <c r="G42" s="188"/>
      <c r="H42" s="188"/>
      <c r="I42" s="189"/>
      <c r="J42" s="98"/>
      <c r="K42" s="104"/>
      <c r="L42" s="169"/>
    </row>
    <row r="43" spans="1:12" ht="18" customHeight="1">
      <c r="A43" s="50" t="s">
        <v>30</v>
      </c>
      <c r="B43" s="9">
        <f>B45+B46+B44</f>
        <v>1898.96319</v>
      </c>
      <c r="C43" s="135">
        <f>C45+C46+C44</f>
        <v>2217.6</v>
      </c>
      <c r="D43" s="51">
        <f>D45+D46+D44</f>
        <v>2217.6</v>
      </c>
      <c r="E43" s="9">
        <f>E45+E46+E44</f>
        <v>1183.78504</v>
      </c>
      <c r="F43" s="51">
        <f>E43-D43</f>
        <v>-1033.81496</v>
      </c>
      <c r="G43" s="51">
        <f>E43/D43*100</f>
        <v>53.38136002886002</v>
      </c>
      <c r="H43" s="51">
        <f aca="true" t="shared" si="5" ref="H43:H70">E43-B43</f>
        <v>-715.17815</v>
      </c>
      <c r="I43" s="52">
        <f aca="true" t="shared" si="6" ref="I43:I52">E43/B43*100</f>
        <v>62.33849324904502</v>
      </c>
      <c r="J43" s="98"/>
      <c r="K43" s="104"/>
      <c r="L43" s="169"/>
    </row>
    <row r="44" spans="1:12" ht="16.5" customHeight="1" hidden="1">
      <c r="A44" s="53" t="s">
        <v>10</v>
      </c>
      <c r="B44" s="15">
        <v>6.9</v>
      </c>
      <c r="C44" s="136"/>
      <c r="D44" s="54"/>
      <c r="E44" s="16">
        <v>1.9</v>
      </c>
      <c r="F44" s="56"/>
      <c r="G44" s="56"/>
      <c r="H44" s="54">
        <f t="shared" si="5"/>
        <v>-5</v>
      </c>
      <c r="I44" s="55">
        <f t="shared" si="6"/>
        <v>27.536231884057965</v>
      </c>
      <c r="J44" s="98"/>
      <c r="K44" s="104"/>
      <c r="L44" s="169"/>
    </row>
    <row r="45" spans="1:12" ht="15.75" customHeight="1">
      <c r="A45" s="25" t="s">
        <v>31</v>
      </c>
      <c r="B45" s="15">
        <v>1607.36919</v>
      </c>
      <c r="C45" s="56">
        <v>1932</v>
      </c>
      <c r="D45" s="56">
        <v>1932</v>
      </c>
      <c r="E45" s="56">
        <v>858.68724</v>
      </c>
      <c r="F45" s="56">
        <f aca="true" t="shared" si="7" ref="F45:F69">E45-D45</f>
        <v>-1073.31276</v>
      </c>
      <c r="G45" s="56">
        <f aca="true" t="shared" si="8" ref="G45:G53">E45/D45*100</f>
        <v>44.445509316770185</v>
      </c>
      <c r="H45" s="54">
        <f t="shared" si="5"/>
        <v>-748.6819499999999</v>
      </c>
      <c r="I45" s="55">
        <f t="shared" si="6"/>
        <v>53.421904895414855</v>
      </c>
      <c r="J45" s="93" t="e">
        <f>E45/#REF!*100</f>
        <v>#REF!</v>
      </c>
      <c r="K45" s="104"/>
      <c r="L45" s="169"/>
    </row>
    <row r="46" spans="1:12" ht="28.5" customHeight="1">
      <c r="A46" s="25" t="s">
        <v>32</v>
      </c>
      <c r="B46" s="22">
        <v>284.694</v>
      </c>
      <c r="C46" s="56">
        <v>285.6</v>
      </c>
      <c r="D46" s="56">
        <v>285.6</v>
      </c>
      <c r="E46" s="16">
        <v>323.1978</v>
      </c>
      <c r="F46" s="56">
        <f t="shared" si="7"/>
        <v>37.59779999999995</v>
      </c>
      <c r="G46" s="56">
        <f t="shared" si="8"/>
        <v>113.16449579831931</v>
      </c>
      <c r="H46" s="54">
        <f t="shared" si="5"/>
        <v>38.503799999999956</v>
      </c>
      <c r="I46" s="55">
        <f t="shared" si="6"/>
        <v>113.52462644102086</v>
      </c>
      <c r="J46" s="93"/>
      <c r="K46" s="104"/>
      <c r="L46" s="169"/>
    </row>
    <row r="47" spans="1:12" ht="17.25" customHeight="1">
      <c r="A47" s="57" t="s">
        <v>11</v>
      </c>
      <c r="B47" s="10">
        <f>B53+B48</f>
        <v>1585.89516</v>
      </c>
      <c r="C47" s="137">
        <f>C53+C48</f>
        <v>1415</v>
      </c>
      <c r="D47" s="10">
        <f>D53+D48</f>
        <v>1415</v>
      </c>
      <c r="E47" s="10">
        <f>E53+E48</f>
        <v>1438.0501900000002</v>
      </c>
      <c r="F47" s="51">
        <f t="shared" si="7"/>
        <v>23.050190000000157</v>
      </c>
      <c r="G47" s="51">
        <f t="shared" si="8"/>
        <v>101.62898869257953</v>
      </c>
      <c r="H47" s="58">
        <f t="shared" si="5"/>
        <v>-147.84496999999988</v>
      </c>
      <c r="I47" s="52">
        <f t="shared" si="6"/>
        <v>90.67750670227154</v>
      </c>
      <c r="J47" s="93" t="e">
        <f>E47/#REF!*100</f>
        <v>#REF!</v>
      </c>
      <c r="K47" s="104"/>
      <c r="L47" s="169"/>
    </row>
    <row r="48" spans="1:12" ht="31.5" customHeight="1">
      <c r="A48" s="59" t="s">
        <v>33</v>
      </c>
      <c r="B48" s="11">
        <f>B49+B50+B51+B52</f>
        <v>1523.51997</v>
      </c>
      <c r="C48" s="60">
        <f>C49+C50+C51+C52</f>
        <v>1345</v>
      </c>
      <c r="D48" s="60">
        <f>D49+D50+D51+D52</f>
        <v>1345</v>
      </c>
      <c r="E48" s="60">
        <f>E49+E50+E51+E52</f>
        <v>1438.0501900000002</v>
      </c>
      <c r="F48" s="51">
        <f t="shared" si="7"/>
        <v>93.05019000000016</v>
      </c>
      <c r="G48" s="60">
        <f t="shared" si="8"/>
        <v>106.91822973977696</v>
      </c>
      <c r="H48" s="60">
        <f t="shared" si="5"/>
        <v>-85.4697799999999</v>
      </c>
      <c r="I48" s="61">
        <f t="shared" si="6"/>
        <v>94.38997967319064</v>
      </c>
      <c r="J48" s="101" t="e">
        <f>E48/#REF!*100</f>
        <v>#REF!</v>
      </c>
      <c r="K48" s="104"/>
      <c r="L48" s="169"/>
    </row>
    <row r="49" spans="1:12" ht="18" customHeight="1">
      <c r="A49" s="25" t="s">
        <v>64</v>
      </c>
      <c r="B49" s="15">
        <v>812.65466</v>
      </c>
      <c r="C49" s="62">
        <v>845</v>
      </c>
      <c r="D49" s="62">
        <v>845</v>
      </c>
      <c r="E49" s="23">
        <v>1066.7524</v>
      </c>
      <c r="F49" s="62">
        <f t="shared" si="7"/>
        <v>221.75240000000008</v>
      </c>
      <c r="G49" s="62">
        <f t="shared" si="8"/>
        <v>126.24288757396451</v>
      </c>
      <c r="H49" s="62">
        <f t="shared" si="5"/>
        <v>254.09774000000004</v>
      </c>
      <c r="I49" s="63">
        <f t="shared" si="6"/>
        <v>131.26761618520715</v>
      </c>
      <c r="J49" s="101"/>
      <c r="K49" s="104"/>
      <c r="L49" s="169"/>
    </row>
    <row r="50" spans="1:12" ht="46.5" customHeight="1">
      <c r="A50" s="25" t="s">
        <v>53</v>
      </c>
      <c r="B50" s="64">
        <v>231.47131</v>
      </c>
      <c r="C50" s="62">
        <v>100</v>
      </c>
      <c r="D50" s="62">
        <v>100</v>
      </c>
      <c r="E50" s="16">
        <v>104.15017</v>
      </c>
      <c r="F50" s="62">
        <f t="shared" si="7"/>
        <v>4.150170000000003</v>
      </c>
      <c r="G50" s="62">
        <f t="shared" si="8"/>
        <v>104.15017</v>
      </c>
      <c r="H50" s="62">
        <f t="shared" si="5"/>
        <v>-127.32113999999999</v>
      </c>
      <c r="I50" s="63">
        <f t="shared" si="6"/>
        <v>44.99485054972904</v>
      </c>
      <c r="J50" s="101"/>
      <c r="K50" s="104"/>
      <c r="L50" s="171"/>
    </row>
    <row r="51" spans="1:12" ht="46.5" customHeight="1" hidden="1">
      <c r="A51" s="25" t="s">
        <v>34</v>
      </c>
      <c r="B51" s="64">
        <v>2.3</v>
      </c>
      <c r="C51" s="12"/>
      <c r="D51" s="12"/>
      <c r="E51" s="15">
        <v>0.10626</v>
      </c>
      <c r="F51" s="62">
        <f t="shared" si="7"/>
        <v>0.10626</v>
      </c>
      <c r="G51" s="62" t="e">
        <f t="shared" si="8"/>
        <v>#DIV/0!</v>
      </c>
      <c r="H51" s="62">
        <f t="shared" si="5"/>
        <v>-2.19374</v>
      </c>
      <c r="I51" s="63">
        <f t="shared" si="6"/>
        <v>4.62</v>
      </c>
      <c r="J51" s="101"/>
      <c r="K51" s="104"/>
      <c r="L51" s="169"/>
    </row>
    <row r="52" spans="1:12" ht="29.25" customHeight="1">
      <c r="A52" s="25" t="s">
        <v>54</v>
      </c>
      <c r="B52" s="90">
        <v>477.094</v>
      </c>
      <c r="C52" s="12">
        <v>400</v>
      </c>
      <c r="D52" s="12">
        <v>400</v>
      </c>
      <c r="E52" s="15">
        <v>267.04136</v>
      </c>
      <c r="F52" s="62">
        <f t="shared" si="7"/>
        <v>-132.95864</v>
      </c>
      <c r="G52" s="62">
        <f t="shared" si="8"/>
        <v>66.76034</v>
      </c>
      <c r="H52" s="62">
        <f t="shared" si="5"/>
        <v>-210.05264</v>
      </c>
      <c r="I52" s="63">
        <f t="shared" si="6"/>
        <v>55.97248340997791</v>
      </c>
      <c r="J52" s="101"/>
      <c r="K52" s="104"/>
      <c r="L52" s="169"/>
    </row>
    <row r="53" spans="1:13" ht="32.25" customHeight="1">
      <c r="A53" s="59" t="s">
        <v>55</v>
      </c>
      <c r="B53" s="11">
        <v>62.37519</v>
      </c>
      <c r="C53" s="60">
        <v>70</v>
      </c>
      <c r="D53" s="60">
        <v>70</v>
      </c>
      <c r="E53" s="24"/>
      <c r="F53" s="60">
        <f t="shared" si="7"/>
        <v>-70</v>
      </c>
      <c r="G53" s="62">
        <f t="shared" si="8"/>
        <v>0</v>
      </c>
      <c r="H53" s="60">
        <f t="shared" si="5"/>
        <v>-62.37519</v>
      </c>
      <c r="I53" s="63">
        <f>E53/B53*100</f>
        <v>0</v>
      </c>
      <c r="J53" s="93" t="e">
        <f>E53/#REF!*100</f>
        <v>#REF!</v>
      </c>
      <c r="K53" s="105"/>
      <c r="L53" s="169"/>
      <c r="M53" s="172"/>
    </row>
    <row r="54" spans="1:12" ht="26.25" customHeight="1">
      <c r="A54" s="65" t="s">
        <v>17</v>
      </c>
      <c r="B54" s="66">
        <f>B55+B56+B57+B61+B62</f>
        <v>43268.89848</v>
      </c>
      <c r="C54" s="138">
        <f>C55+C56+C57+C61+C62</f>
        <v>46651</v>
      </c>
      <c r="D54" s="66">
        <f>D55+D56+D57+D61+D62</f>
        <v>46651</v>
      </c>
      <c r="E54" s="66">
        <f>E55+E56+E57+E61+E62</f>
        <v>52144.66113</v>
      </c>
      <c r="F54" s="51">
        <f t="shared" si="7"/>
        <v>5493.66113</v>
      </c>
      <c r="G54" s="66">
        <f>E54/D54*100</f>
        <v>111.77608439261752</v>
      </c>
      <c r="H54" s="66">
        <f t="shared" si="5"/>
        <v>8875.762649999997</v>
      </c>
      <c r="I54" s="79">
        <f aca="true" t="shared" si="9" ref="I54:I70">E54/B54*100</f>
        <v>120.51303121132746</v>
      </c>
      <c r="J54" s="101" t="e">
        <f>E54/#REF!*100</f>
        <v>#REF!</v>
      </c>
      <c r="K54" s="104"/>
      <c r="L54" s="169"/>
    </row>
    <row r="55" spans="1:12" ht="16.5" customHeight="1">
      <c r="A55" s="68" t="s">
        <v>35</v>
      </c>
      <c r="B55" s="62">
        <v>40926.25572</v>
      </c>
      <c r="C55" s="62">
        <v>41805.9</v>
      </c>
      <c r="D55" s="62">
        <v>41805.9</v>
      </c>
      <c r="E55" s="16">
        <v>49318.39356</v>
      </c>
      <c r="F55" s="62">
        <f t="shared" si="7"/>
        <v>7512.493559999995</v>
      </c>
      <c r="G55" s="62">
        <f>E55/D55*100</f>
        <v>117.96993620517678</v>
      </c>
      <c r="H55" s="56">
        <f t="shared" si="5"/>
        <v>8392.137839999996</v>
      </c>
      <c r="I55" s="67">
        <f t="shared" si="9"/>
        <v>120.5055109302337</v>
      </c>
      <c r="J55" s="101"/>
      <c r="K55" s="104"/>
      <c r="L55" s="169"/>
    </row>
    <row r="56" spans="1:12" ht="18.75" customHeight="1">
      <c r="A56" s="68" t="s">
        <v>36</v>
      </c>
      <c r="B56" s="56">
        <v>1810.749</v>
      </c>
      <c r="C56" s="56">
        <v>1900</v>
      </c>
      <c r="D56" s="56">
        <v>1900</v>
      </c>
      <c r="E56" s="16">
        <v>1457</v>
      </c>
      <c r="F56" s="62">
        <f t="shared" si="7"/>
        <v>-443</v>
      </c>
      <c r="G56" s="62">
        <f aca="true" t="shared" si="10" ref="G56:G70">E56/D56*100</f>
        <v>76.6842105263158</v>
      </c>
      <c r="H56" s="56">
        <f t="shared" si="5"/>
        <v>-353.749</v>
      </c>
      <c r="I56" s="67">
        <f t="shared" si="9"/>
        <v>80.4639406124206</v>
      </c>
      <c r="J56" s="93" t="e">
        <f>E56/#REF!*100</f>
        <v>#REF!</v>
      </c>
      <c r="K56" s="104"/>
      <c r="L56" s="169"/>
    </row>
    <row r="57" spans="1:12" ht="18.75" customHeight="1">
      <c r="A57" s="69" t="s">
        <v>46</v>
      </c>
      <c r="B57" s="70">
        <v>468.69536</v>
      </c>
      <c r="C57" s="70">
        <v>2500</v>
      </c>
      <c r="D57" s="70">
        <v>2500</v>
      </c>
      <c r="E57" s="70">
        <v>1028.35874</v>
      </c>
      <c r="F57" s="62">
        <f t="shared" si="7"/>
        <v>-1471.64126</v>
      </c>
      <c r="G57" s="62">
        <f t="shared" si="10"/>
        <v>41.1343496</v>
      </c>
      <c r="H57" s="56">
        <f t="shared" si="5"/>
        <v>559.66338</v>
      </c>
      <c r="I57" s="67" t="s">
        <v>81</v>
      </c>
      <c r="J57" s="96"/>
      <c r="K57" s="104"/>
      <c r="L57" s="169"/>
    </row>
    <row r="58" spans="1:12" ht="18.75" customHeight="1" hidden="1">
      <c r="A58" s="69" t="s">
        <v>46</v>
      </c>
      <c r="B58" s="70"/>
      <c r="C58" s="70"/>
      <c r="D58" s="70"/>
      <c r="E58" s="20"/>
      <c r="F58" s="62">
        <f t="shared" si="7"/>
        <v>0</v>
      </c>
      <c r="G58" s="62" t="e">
        <f t="shared" si="10"/>
        <v>#DIV/0!</v>
      </c>
      <c r="H58" s="56">
        <f t="shared" si="5"/>
        <v>0</v>
      </c>
      <c r="I58" s="67" t="e">
        <f t="shared" si="9"/>
        <v>#DIV/0!</v>
      </c>
      <c r="J58" s="96" t="e">
        <f>E58/#REF!*100</f>
        <v>#REF!</v>
      </c>
      <c r="K58" s="104"/>
      <c r="L58" s="169"/>
    </row>
    <row r="59" spans="1:13" s="106" customFormat="1" ht="15" customHeight="1" hidden="1">
      <c r="A59" s="69" t="s">
        <v>47</v>
      </c>
      <c r="B59" s="91"/>
      <c r="C59" s="91"/>
      <c r="D59" s="91"/>
      <c r="E59" s="20"/>
      <c r="F59" s="62">
        <f t="shared" si="7"/>
        <v>0</v>
      </c>
      <c r="G59" s="62" t="e">
        <f t="shared" si="10"/>
        <v>#DIV/0!</v>
      </c>
      <c r="H59" s="56">
        <f t="shared" si="5"/>
        <v>0</v>
      </c>
      <c r="I59" s="67" t="e">
        <f t="shared" si="9"/>
        <v>#DIV/0!</v>
      </c>
      <c r="J59" s="99"/>
      <c r="K59" s="104"/>
      <c r="L59" s="173"/>
      <c r="M59" s="174"/>
    </row>
    <row r="60" spans="1:13" s="106" customFormat="1" ht="30.75" customHeight="1" hidden="1">
      <c r="A60" s="69" t="s">
        <v>48</v>
      </c>
      <c r="B60" s="91"/>
      <c r="C60" s="91"/>
      <c r="D60" s="91"/>
      <c r="E60" s="20"/>
      <c r="F60" s="62">
        <f t="shared" si="7"/>
        <v>0</v>
      </c>
      <c r="G60" s="62" t="e">
        <f t="shared" si="10"/>
        <v>#DIV/0!</v>
      </c>
      <c r="H60" s="56">
        <f t="shared" si="5"/>
        <v>0</v>
      </c>
      <c r="I60" s="67" t="e">
        <f t="shared" si="9"/>
        <v>#DIV/0!</v>
      </c>
      <c r="J60" s="99"/>
      <c r="K60" s="104"/>
      <c r="L60" s="173"/>
      <c r="M60" s="174"/>
    </row>
    <row r="61" spans="1:12" ht="21.75" customHeight="1">
      <c r="A61" s="68" t="s">
        <v>42</v>
      </c>
      <c r="B61" s="12">
        <v>23.15646</v>
      </c>
      <c r="C61" s="56">
        <v>390.1</v>
      </c>
      <c r="D61" s="56">
        <v>390.1</v>
      </c>
      <c r="E61" s="16">
        <v>197.72139</v>
      </c>
      <c r="F61" s="62">
        <f t="shared" si="7"/>
        <v>-192.37861</v>
      </c>
      <c r="G61" s="62">
        <f t="shared" si="10"/>
        <v>50.684796206101</v>
      </c>
      <c r="H61" s="56">
        <f t="shared" si="5"/>
        <v>174.56493</v>
      </c>
      <c r="I61" s="67" t="s">
        <v>82</v>
      </c>
      <c r="J61" s="99"/>
      <c r="K61" s="104"/>
      <c r="L61" s="169"/>
    </row>
    <row r="62" spans="1:12" ht="15" customHeight="1">
      <c r="A62" s="68" t="s">
        <v>49</v>
      </c>
      <c r="B62" s="80">
        <v>40.04194</v>
      </c>
      <c r="C62" s="70">
        <v>55</v>
      </c>
      <c r="D62" s="70">
        <v>55</v>
      </c>
      <c r="E62" s="20">
        <v>143.18744</v>
      </c>
      <c r="F62" s="62">
        <v>92.3</v>
      </c>
      <c r="G62" s="62" t="s">
        <v>66</v>
      </c>
      <c r="H62" s="56">
        <f t="shared" si="5"/>
        <v>103.14550000000001</v>
      </c>
      <c r="I62" s="67" t="s">
        <v>83</v>
      </c>
      <c r="J62" s="99"/>
      <c r="K62" s="104"/>
      <c r="L62" s="169"/>
    </row>
    <row r="63" spans="1:12" ht="15" customHeight="1" hidden="1">
      <c r="A63" s="69"/>
      <c r="B63" s="80"/>
      <c r="C63" s="81"/>
      <c r="D63" s="70"/>
      <c r="E63" s="20"/>
      <c r="F63" s="51">
        <f t="shared" si="7"/>
        <v>0</v>
      </c>
      <c r="G63" s="51" t="e">
        <f t="shared" si="10"/>
        <v>#DIV/0!</v>
      </c>
      <c r="H63" s="70">
        <f t="shared" si="5"/>
        <v>0</v>
      </c>
      <c r="I63" s="67" t="e">
        <f t="shared" si="9"/>
        <v>#DIV/0!</v>
      </c>
      <c r="J63" s="99"/>
      <c r="K63" s="104"/>
      <c r="L63" s="169"/>
    </row>
    <row r="64" spans="1:12" ht="15" customHeight="1" hidden="1">
      <c r="A64" s="69" t="s">
        <v>65</v>
      </c>
      <c r="B64" s="12"/>
      <c r="C64" s="56"/>
      <c r="D64" s="56"/>
      <c r="E64" s="16"/>
      <c r="F64" s="51">
        <f t="shared" si="7"/>
        <v>0</v>
      </c>
      <c r="G64" s="51" t="e">
        <f t="shared" si="10"/>
        <v>#DIV/0!</v>
      </c>
      <c r="H64" s="70">
        <f t="shared" si="5"/>
        <v>0</v>
      </c>
      <c r="I64" s="67" t="e">
        <f t="shared" si="9"/>
        <v>#DIV/0!</v>
      </c>
      <c r="J64" s="99"/>
      <c r="K64" s="104"/>
      <c r="L64" s="169"/>
    </row>
    <row r="65" spans="1:12" ht="21.75" customHeight="1" thickBot="1">
      <c r="A65" s="102" t="s">
        <v>50</v>
      </c>
      <c r="B65" s="11">
        <v>35652.50087</v>
      </c>
      <c r="C65" s="11"/>
      <c r="D65" s="11">
        <v>35129.991</v>
      </c>
      <c r="E65" s="11">
        <v>34657.26714</v>
      </c>
      <c r="F65" s="11">
        <f t="shared" si="7"/>
        <v>-472.72385999999824</v>
      </c>
      <c r="G65" s="11">
        <f t="shared" si="10"/>
        <v>98.65435815226938</v>
      </c>
      <c r="H65" s="11">
        <f t="shared" si="5"/>
        <v>-995.2337299999999</v>
      </c>
      <c r="I65" s="78">
        <f t="shared" si="9"/>
        <v>97.20851635729866</v>
      </c>
      <c r="J65" s="99"/>
      <c r="K65" s="104"/>
      <c r="L65" s="169"/>
    </row>
    <row r="66" spans="1:12" ht="26.25" customHeight="1" thickBot="1">
      <c r="A66" s="71" t="s">
        <v>37</v>
      </c>
      <c r="B66" s="13">
        <f>B43+B48+B53+B54+B65</f>
        <v>82406.25770000002</v>
      </c>
      <c r="C66" s="139">
        <f>C43+C48+C53+C54+C65</f>
        <v>50283.6</v>
      </c>
      <c r="D66" s="13">
        <f>D43+D48+D53+D54+D65</f>
        <v>85413.591</v>
      </c>
      <c r="E66" s="13">
        <f>E43+E48+E53+E54+E65-0.1</f>
        <v>89423.6635</v>
      </c>
      <c r="F66" s="13">
        <f t="shared" si="7"/>
        <v>4010.0724999999948</v>
      </c>
      <c r="G66" s="13">
        <f t="shared" si="10"/>
        <v>104.69488807700404</v>
      </c>
      <c r="H66" s="72">
        <f t="shared" si="5"/>
        <v>7017.405799999979</v>
      </c>
      <c r="I66" s="73">
        <f t="shared" si="9"/>
        <v>108.51562247317048</v>
      </c>
      <c r="J66" s="100" t="e">
        <f>E66/#REF!*100</f>
        <v>#REF!</v>
      </c>
      <c r="K66" s="104"/>
      <c r="L66" s="169"/>
    </row>
    <row r="67" spans="1:12" ht="16.5" customHeight="1" thickBot="1">
      <c r="A67" s="74" t="s">
        <v>43</v>
      </c>
      <c r="B67" s="75">
        <v>7450.68165</v>
      </c>
      <c r="C67" s="75">
        <v>108022.21909</v>
      </c>
      <c r="D67" s="75">
        <v>108022.21909</v>
      </c>
      <c r="E67" s="75">
        <v>102653.99737</v>
      </c>
      <c r="F67" s="75">
        <f t="shared" si="7"/>
        <v>-5368.221720000001</v>
      </c>
      <c r="G67" s="75">
        <f t="shared" si="10"/>
        <v>95.03044673103095</v>
      </c>
      <c r="H67" s="75">
        <f t="shared" si="5"/>
        <v>95203.31572</v>
      </c>
      <c r="I67" s="76" t="s">
        <v>74</v>
      </c>
      <c r="J67" s="98" t="e">
        <f>E67/#REF!*100</f>
        <v>#REF!</v>
      </c>
      <c r="K67" s="104"/>
      <c r="L67" s="169"/>
    </row>
    <row r="68" spans="1:12" ht="23.25" customHeight="1" thickBot="1">
      <c r="A68" s="82" t="s">
        <v>44</v>
      </c>
      <c r="B68" s="83">
        <f>B66+B67+0.1</f>
        <v>89857.03935000002</v>
      </c>
      <c r="C68" s="140">
        <f>C66+C67</f>
        <v>158305.81909</v>
      </c>
      <c r="D68" s="83">
        <f>D66+D67</f>
        <v>193435.81008999998</v>
      </c>
      <c r="E68" s="83">
        <f>E66+E67</f>
        <v>192077.66087</v>
      </c>
      <c r="F68" s="83">
        <f t="shared" si="7"/>
        <v>-1358.149219999992</v>
      </c>
      <c r="G68" s="83">
        <f t="shared" si="10"/>
        <v>99.29788118375389</v>
      </c>
      <c r="H68" s="84">
        <f t="shared" si="5"/>
        <v>102220.62151999997</v>
      </c>
      <c r="I68" s="85" t="s">
        <v>84</v>
      </c>
      <c r="J68" s="100" t="e">
        <f>E68/#REF!*100</f>
        <v>#REF!</v>
      </c>
      <c r="K68" s="104"/>
      <c r="L68" s="169"/>
    </row>
    <row r="69" spans="1:12" ht="17.25" customHeight="1" thickBot="1">
      <c r="A69" s="86" t="s">
        <v>12</v>
      </c>
      <c r="B69" s="13">
        <f>B41+B68-0.1</f>
        <v>869883.7501099999</v>
      </c>
      <c r="C69" s="139">
        <f>C68+C41</f>
        <v>999399.3480900001</v>
      </c>
      <c r="D69" s="72">
        <f>D68+D41</f>
        <v>1034529.3390900001</v>
      </c>
      <c r="E69" s="13">
        <f>E68+E41</f>
        <v>1013214.6500700002</v>
      </c>
      <c r="F69" s="83">
        <f t="shared" si="7"/>
        <v>-21314.689019999932</v>
      </c>
      <c r="G69" s="83">
        <f t="shared" si="10"/>
        <v>97.93967283337281</v>
      </c>
      <c r="H69" s="13">
        <f t="shared" si="5"/>
        <v>143330.8999600003</v>
      </c>
      <c r="I69" s="87">
        <f t="shared" si="9"/>
        <v>116.47701775574903</v>
      </c>
      <c r="J69" s="103" t="e">
        <f>E69/#REF!*100</f>
        <v>#REF!</v>
      </c>
      <c r="K69" s="104"/>
      <c r="L69" s="169"/>
    </row>
    <row r="70" spans="1:12" ht="27" customHeight="1" thickBot="1">
      <c r="A70" s="86" t="s">
        <v>18</v>
      </c>
      <c r="B70" s="13">
        <f>B39+B66+0.1</f>
        <v>605461.64146</v>
      </c>
      <c r="C70" s="139">
        <f>C39+C66</f>
        <v>606317.0460000001</v>
      </c>
      <c r="D70" s="72">
        <f>D39+D66</f>
        <v>641447.0370000001</v>
      </c>
      <c r="E70" s="13">
        <f>E39+E66+0.1</f>
        <v>639568.2208300001</v>
      </c>
      <c r="F70" s="72">
        <f>E70-D70-0.1</f>
        <v>-1878.9161700000054</v>
      </c>
      <c r="G70" s="72">
        <f t="shared" si="10"/>
        <v>99.70709722523824</v>
      </c>
      <c r="H70" s="72">
        <f t="shared" si="5"/>
        <v>34106.57937000017</v>
      </c>
      <c r="I70" s="73">
        <f t="shared" si="9"/>
        <v>105.63315279358673</v>
      </c>
      <c r="J70" s="100" t="e">
        <f>E70/#REF!*100</f>
        <v>#REF!</v>
      </c>
      <c r="K70" s="104"/>
      <c r="L70" s="169"/>
    </row>
    <row r="71" spans="1:11" ht="18">
      <c r="A71" s="107"/>
      <c r="B71" s="107"/>
      <c r="C71" s="141"/>
      <c r="D71" s="107"/>
      <c r="E71" s="108"/>
      <c r="F71" s="108"/>
      <c r="G71" s="108"/>
      <c r="H71" s="108"/>
      <c r="I71" s="108"/>
      <c r="J71" s="108"/>
      <c r="K71" s="1"/>
    </row>
    <row r="72" spans="1:29" ht="15">
      <c r="A72" s="107"/>
      <c r="B72" s="190"/>
      <c r="C72" s="190"/>
      <c r="D72" s="190"/>
      <c r="E72" s="190"/>
      <c r="F72" s="190"/>
      <c r="G72" s="190"/>
      <c r="H72" s="190"/>
      <c r="I72" s="190"/>
      <c r="J72" s="190"/>
      <c r="K72" s="190"/>
      <c r="L72" s="182"/>
      <c r="M72" s="182"/>
      <c r="N72" s="182"/>
      <c r="O72" s="182"/>
      <c r="P72" s="182"/>
      <c r="Q72" s="182"/>
      <c r="R72" s="182"/>
      <c r="S72" s="182"/>
      <c r="T72" s="182"/>
      <c r="U72" s="1"/>
      <c r="V72" s="1"/>
      <c r="W72" s="1"/>
      <c r="X72" s="1"/>
      <c r="Y72" s="1"/>
      <c r="Z72" s="1"/>
      <c r="AA72" s="1"/>
      <c r="AB72" s="1"/>
      <c r="AC72" s="1"/>
    </row>
    <row r="73" spans="1:29" ht="18.75">
      <c r="A73" s="110"/>
      <c r="B73" s="111"/>
      <c r="C73" s="142"/>
      <c r="D73" s="112"/>
      <c r="E73" s="112"/>
      <c r="F73" s="113"/>
      <c r="G73" s="112"/>
      <c r="H73" s="113"/>
      <c r="I73" s="112"/>
      <c r="J73" s="113"/>
      <c r="K73" s="112"/>
      <c r="L73" s="181"/>
      <c r="M73" s="182"/>
      <c r="N73" s="182"/>
      <c r="O73" s="182"/>
      <c r="P73" s="182"/>
      <c r="Q73" s="182"/>
      <c r="R73" s="182"/>
      <c r="S73" s="182"/>
      <c r="T73" s="182"/>
      <c r="U73" s="1"/>
      <c r="V73" s="1"/>
      <c r="W73" s="1"/>
      <c r="X73" s="1"/>
      <c r="Y73" s="1"/>
      <c r="Z73" s="1"/>
      <c r="AA73" s="1"/>
      <c r="AB73" s="1"/>
      <c r="AC73" s="1"/>
    </row>
    <row r="74" spans="1:29" ht="15">
      <c r="A74" s="107"/>
      <c r="B74" s="114"/>
      <c r="C74" s="143"/>
      <c r="D74" s="1"/>
      <c r="E74" s="1"/>
      <c r="F74" s="1"/>
      <c r="G74" s="1"/>
      <c r="H74" s="1"/>
      <c r="I74" s="1"/>
      <c r="J74" s="1"/>
      <c r="K74" s="1"/>
      <c r="L74" s="175"/>
      <c r="M74" s="175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</row>
    <row r="75" spans="1:29" ht="15">
      <c r="A75" s="107"/>
      <c r="B75" s="115"/>
      <c r="C75" s="144"/>
      <c r="D75" s="109"/>
      <c r="E75" s="109"/>
      <c r="F75" s="109"/>
      <c r="G75" s="4"/>
      <c r="H75" s="1"/>
      <c r="I75" s="1"/>
      <c r="J75" s="1"/>
      <c r="K75" s="1"/>
      <c r="L75" s="176"/>
      <c r="M75" s="176"/>
      <c r="N75" s="109"/>
      <c r="O75" s="109"/>
      <c r="P75" s="109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</row>
    <row r="76" spans="1:29" ht="15">
      <c r="A76" s="107"/>
      <c r="B76" s="1"/>
      <c r="C76" s="145"/>
      <c r="D76" s="1"/>
      <c r="E76" s="1"/>
      <c r="F76" s="1"/>
      <c r="G76" s="1"/>
      <c r="H76" s="1"/>
      <c r="I76" s="1"/>
      <c r="J76" s="1"/>
      <c r="K76" s="1"/>
      <c r="L76" s="175"/>
      <c r="M76" s="175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</row>
    <row r="77" spans="1:29" ht="15">
      <c r="A77" s="107"/>
      <c r="B77" s="1"/>
      <c r="C77" s="145"/>
      <c r="D77" s="1"/>
      <c r="E77" s="1"/>
      <c r="F77" s="1"/>
      <c r="G77" s="1"/>
      <c r="H77" s="1"/>
      <c r="I77" s="1"/>
      <c r="J77" s="1"/>
      <c r="K77" s="1"/>
      <c r="L77" s="175"/>
      <c r="M77" s="175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</row>
    <row r="78" spans="1:29" ht="15">
      <c r="A78" s="107"/>
      <c r="B78" s="1"/>
      <c r="C78" s="145"/>
      <c r="D78" s="1"/>
      <c r="E78" s="1"/>
      <c r="F78" s="1"/>
      <c r="G78" s="1"/>
      <c r="H78" s="1"/>
      <c r="I78" s="1"/>
      <c r="J78" s="1"/>
      <c r="K78" s="1"/>
      <c r="L78" s="175"/>
      <c r="M78" s="175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</row>
    <row r="79" spans="1:29" ht="15">
      <c r="A79" s="107"/>
      <c r="B79" s="1"/>
      <c r="C79" s="145"/>
      <c r="D79" s="1"/>
      <c r="E79" s="1"/>
      <c r="F79" s="1"/>
      <c r="G79" s="1"/>
      <c r="H79" s="1"/>
      <c r="I79" s="1"/>
      <c r="J79" s="1"/>
      <c r="K79" s="1"/>
      <c r="L79" s="175"/>
      <c r="M79" s="175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</row>
    <row r="80" spans="1:29" ht="15">
      <c r="A80" s="107"/>
      <c r="B80" s="1"/>
      <c r="C80" s="145"/>
      <c r="D80" s="1"/>
      <c r="E80" s="1"/>
      <c r="F80" s="1"/>
      <c r="G80" s="1"/>
      <c r="H80" s="1"/>
      <c r="I80" s="1"/>
      <c r="J80" s="1"/>
      <c r="K80" s="1"/>
      <c r="L80" s="175"/>
      <c r="M80" s="175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</row>
    <row r="81" spans="1:29" ht="15">
      <c r="A81" s="107"/>
      <c r="B81" s="1"/>
      <c r="C81" s="145"/>
      <c r="D81" s="1"/>
      <c r="E81" s="1"/>
      <c r="F81" s="1"/>
      <c r="G81" s="1"/>
      <c r="H81" s="1"/>
      <c r="I81" s="1"/>
      <c r="J81" s="1"/>
      <c r="K81" s="1"/>
      <c r="L81" s="175"/>
      <c r="M81" s="175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</row>
    <row r="82" spans="1:29" ht="15">
      <c r="A82" s="107"/>
      <c r="B82" s="1"/>
      <c r="C82" s="145"/>
      <c r="D82" s="1"/>
      <c r="E82" s="1"/>
      <c r="F82" s="1"/>
      <c r="G82" s="1"/>
      <c r="H82" s="1"/>
      <c r="I82" s="1"/>
      <c r="J82" s="1"/>
      <c r="K82" s="1"/>
      <c r="L82" s="175"/>
      <c r="M82" s="175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</row>
    <row r="83" spans="2:29" ht="12.75">
      <c r="B83" s="1"/>
      <c r="C83" s="145"/>
      <c r="D83" s="1"/>
      <c r="E83" s="1"/>
      <c r="F83" s="1"/>
      <c r="G83" s="1"/>
      <c r="H83" s="1"/>
      <c r="I83" s="1"/>
      <c r="J83" s="1"/>
      <c r="K83" s="1"/>
      <c r="L83" s="175"/>
      <c r="M83" s="175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</row>
    <row r="84" spans="2:29" ht="12.75">
      <c r="B84" s="1"/>
      <c r="C84" s="145"/>
      <c r="D84" s="1"/>
      <c r="E84" s="1"/>
      <c r="F84" s="1"/>
      <c r="G84" s="1"/>
      <c r="H84" s="1"/>
      <c r="I84" s="1"/>
      <c r="J84" s="1"/>
      <c r="K84" s="1"/>
      <c r="L84" s="175"/>
      <c r="M84" s="175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</row>
    <row r="85" spans="2:29" ht="12.75">
      <c r="B85" s="1"/>
      <c r="C85" s="145"/>
      <c r="D85" s="1"/>
      <c r="E85" s="1"/>
      <c r="F85" s="1"/>
      <c r="G85" s="1"/>
      <c r="H85" s="1"/>
      <c r="I85" s="1"/>
      <c r="J85" s="1"/>
      <c r="K85" s="1"/>
      <c r="L85" s="175"/>
      <c r="M85" s="175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</row>
    <row r="86" spans="2:29" ht="12.75">
      <c r="B86" s="1"/>
      <c r="C86" s="145"/>
      <c r="D86" s="1"/>
      <c r="E86" s="1"/>
      <c r="F86" s="1"/>
      <c r="G86" s="1"/>
      <c r="H86" s="1"/>
      <c r="I86" s="1"/>
      <c r="J86" s="1"/>
      <c r="K86" s="1"/>
      <c r="L86" s="175"/>
      <c r="M86" s="175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</row>
    <row r="87" spans="2:29" ht="12.75">
      <c r="B87" s="1"/>
      <c r="C87" s="145"/>
      <c r="D87" s="1"/>
      <c r="E87" s="1"/>
      <c r="F87" s="1"/>
      <c r="G87" s="1"/>
      <c r="H87" s="1"/>
      <c r="I87" s="1"/>
      <c r="J87" s="1"/>
      <c r="K87" s="1"/>
      <c r="L87" s="175"/>
      <c r="M87" s="175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</row>
    <row r="88" spans="2:29" ht="12.75">
      <c r="B88" s="1"/>
      <c r="C88" s="145"/>
      <c r="D88" s="1"/>
      <c r="E88" s="1"/>
      <c r="F88" s="1"/>
      <c r="G88" s="1"/>
      <c r="H88" s="1"/>
      <c r="I88" s="1"/>
      <c r="J88" s="1"/>
      <c r="K88" s="1"/>
      <c r="L88" s="175"/>
      <c r="M88" s="175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</row>
    <row r="89" spans="2:29" ht="12.75">
      <c r="B89" s="1"/>
      <c r="C89" s="145"/>
      <c r="D89" s="1"/>
      <c r="E89" s="1"/>
      <c r="F89" s="1"/>
      <c r="G89" s="1"/>
      <c r="H89" s="1"/>
      <c r="I89" s="1"/>
      <c r="J89" s="1"/>
      <c r="K89" s="1"/>
      <c r="L89" s="175"/>
      <c r="M89" s="175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</row>
    <row r="90" spans="2:29" ht="12.75">
      <c r="B90" s="1"/>
      <c r="C90" s="145"/>
      <c r="D90" s="1"/>
      <c r="E90" s="1"/>
      <c r="F90" s="1"/>
      <c r="G90" s="1"/>
      <c r="H90" s="1"/>
      <c r="I90" s="1"/>
      <c r="J90" s="1"/>
      <c r="K90" s="1"/>
      <c r="L90" s="175"/>
      <c r="M90" s="175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</row>
    <row r="91" spans="2:29" ht="12.75">
      <c r="B91" s="1"/>
      <c r="C91" s="145"/>
      <c r="D91" s="1"/>
      <c r="E91" s="1"/>
      <c r="F91" s="1"/>
      <c r="G91" s="1"/>
      <c r="H91" s="1"/>
      <c r="I91" s="1"/>
      <c r="J91" s="1"/>
      <c r="K91" s="1"/>
      <c r="L91" s="175"/>
      <c r="M91" s="175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</row>
    <row r="92" spans="2:29" ht="12.75">
      <c r="B92" s="1"/>
      <c r="C92" s="145"/>
      <c r="D92" s="1"/>
      <c r="E92" s="1"/>
      <c r="F92" s="1"/>
      <c r="G92" s="1"/>
      <c r="H92" s="1"/>
      <c r="I92" s="1"/>
      <c r="J92" s="1"/>
      <c r="K92" s="1"/>
      <c r="L92" s="175"/>
      <c r="M92" s="175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</row>
    <row r="93" spans="2:29" ht="12.75">
      <c r="B93" s="1"/>
      <c r="C93" s="145"/>
      <c r="D93" s="1"/>
      <c r="E93" s="1"/>
      <c r="F93" s="1"/>
      <c r="G93" s="1"/>
      <c r="H93" s="1"/>
      <c r="I93" s="1"/>
      <c r="J93" s="1"/>
      <c r="K93" s="1"/>
      <c r="L93" s="175"/>
      <c r="M93" s="175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</row>
    <row r="94" spans="2:29" ht="12.75">
      <c r="B94" s="1"/>
      <c r="C94" s="145"/>
      <c r="D94" s="1"/>
      <c r="E94" s="1"/>
      <c r="F94" s="1"/>
      <c r="G94" s="1"/>
      <c r="H94" s="1"/>
      <c r="I94" s="1"/>
      <c r="J94" s="1"/>
      <c r="K94" s="1"/>
      <c r="L94" s="175"/>
      <c r="M94" s="175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</row>
    <row r="95" spans="2:29" ht="12.75">
      <c r="B95" s="1"/>
      <c r="C95" s="145"/>
      <c r="D95" s="1"/>
      <c r="E95" s="1"/>
      <c r="F95" s="1"/>
      <c r="G95" s="1"/>
      <c r="H95" s="1"/>
      <c r="I95" s="1"/>
      <c r="J95" s="1"/>
      <c r="K95" s="1"/>
      <c r="L95" s="175"/>
      <c r="M95" s="175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</row>
    <row r="96" spans="2:29" ht="12.75">
      <c r="B96" s="1"/>
      <c r="C96" s="145"/>
      <c r="D96" s="1"/>
      <c r="E96" s="1"/>
      <c r="F96" s="1"/>
      <c r="G96" s="1"/>
      <c r="H96" s="1"/>
      <c r="I96" s="1"/>
      <c r="J96" s="1"/>
      <c r="K96" s="1"/>
      <c r="L96" s="175"/>
      <c r="M96" s="175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</row>
    <row r="97" spans="2:29" ht="12.75">
      <c r="B97" s="1"/>
      <c r="C97" s="145"/>
      <c r="D97" s="1"/>
      <c r="E97" s="1"/>
      <c r="F97" s="1"/>
      <c r="G97" s="1"/>
      <c r="H97" s="1"/>
      <c r="I97" s="1"/>
      <c r="J97" s="1"/>
      <c r="K97" s="1"/>
      <c r="L97" s="175"/>
      <c r="M97" s="175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</row>
    <row r="98" spans="2:29" ht="12.75">
      <c r="B98" s="1"/>
      <c r="C98" s="145"/>
      <c r="D98" s="1"/>
      <c r="E98" s="1"/>
      <c r="F98" s="1"/>
      <c r="G98" s="1"/>
      <c r="H98" s="1"/>
      <c r="I98" s="1"/>
      <c r="J98" s="1"/>
      <c r="K98" s="1"/>
      <c r="L98" s="175"/>
      <c r="M98" s="175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</row>
    <row r="99" spans="2:29" ht="12.75">
      <c r="B99" s="1"/>
      <c r="C99" s="145"/>
      <c r="D99" s="1"/>
      <c r="E99" s="1"/>
      <c r="F99" s="1"/>
      <c r="G99" s="1"/>
      <c r="H99" s="1"/>
      <c r="I99" s="1"/>
      <c r="J99" s="1"/>
      <c r="K99" s="1"/>
      <c r="L99" s="175"/>
      <c r="M99" s="175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</row>
    <row r="100" spans="2:29" ht="12.75">
      <c r="B100" s="1"/>
      <c r="C100" s="145"/>
      <c r="D100" s="1"/>
      <c r="E100" s="1"/>
      <c r="F100" s="1"/>
      <c r="G100" s="1"/>
      <c r="H100" s="1"/>
      <c r="I100" s="1"/>
      <c r="J100" s="1"/>
      <c r="K100" s="1"/>
      <c r="L100" s="175"/>
      <c r="M100" s="175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</row>
    <row r="101" spans="2:29" ht="12.75">
      <c r="B101" s="1"/>
      <c r="C101" s="145"/>
      <c r="D101" s="1"/>
      <c r="E101" s="1"/>
      <c r="F101" s="1"/>
      <c r="G101" s="1"/>
      <c r="H101" s="1"/>
      <c r="I101" s="1"/>
      <c r="J101" s="1"/>
      <c r="K101" s="1"/>
      <c r="L101" s="175"/>
      <c r="M101" s="175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</row>
    <row r="102" spans="2:29" ht="12.75">
      <c r="B102" s="1"/>
      <c r="C102" s="145"/>
      <c r="D102" s="1"/>
      <c r="E102" s="1"/>
      <c r="F102" s="1"/>
      <c r="G102" s="1"/>
      <c r="H102" s="1"/>
      <c r="I102" s="1"/>
      <c r="J102" s="1"/>
      <c r="K102" s="1"/>
      <c r="L102" s="175"/>
      <c r="M102" s="175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</row>
    <row r="103" spans="2:29" ht="12.75">
      <c r="B103" s="1"/>
      <c r="C103" s="145"/>
      <c r="D103" s="1"/>
      <c r="E103" s="1"/>
      <c r="F103" s="1"/>
      <c r="G103" s="1"/>
      <c r="H103" s="1"/>
      <c r="I103" s="1"/>
      <c r="J103" s="1"/>
      <c r="K103" s="1"/>
      <c r="L103" s="175"/>
      <c r="M103" s="175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</row>
    <row r="104" spans="2:29" ht="12.75">
      <c r="B104" s="1"/>
      <c r="C104" s="145"/>
      <c r="D104" s="1"/>
      <c r="E104" s="1"/>
      <c r="F104" s="1"/>
      <c r="G104" s="1"/>
      <c r="H104" s="1"/>
      <c r="I104" s="1"/>
      <c r="J104" s="1"/>
      <c r="K104" s="1"/>
      <c r="L104" s="175"/>
      <c r="M104" s="175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</row>
    <row r="105" spans="2:29" ht="12.75">
      <c r="B105" s="1"/>
      <c r="C105" s="145"/>
      <c r="D105" s="1"/>
      <c r="E105" s="1"/>
      <c r="F105" s="1"/>
      <c r="G105" s="1"/>
      <c r="H105" s="1"/>
      <c r="I105" s="1"/>
      <c r="J105" s="1"/>
      <c r="K105" s="1"/>
      <c r="L105" s="175"/>
      <c r="M105" s="175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</row>
    <row r="106" spans="2:29" ht="12.75">
      <c r="B106" s="1"/>
      <c r="C106" s="145"/>
      <c r="D106" s="1"/>
      <c r="E106" s="1"/>
      <c r="F106" s="1"/>
      <c r="G106" s="1"/>
      <c r="H106" s="1"/>
      <c r="I106" s="1"/>
      <c r="J106" s="1"/>
      <c r="K106" s="1"/>
      <c r="L106" s="175"/>
      <c r="M106" s="175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</row>
    <row r="107" spans="2:29" ht="12.75">
      <c r="B107" s="1"/>
      <c r="C107" s="145"/>
      <c r="D107" s="1"/>
      <c r="E107" s="1"/>
      <c r="F107" s="1"/>
      <c r="G107" s="1"/>
      <c r="H107" s="1"/>
      <c r="I107" s="1"/>
      <c r="J107" s="1"/>
      <c r="K107" s="1"/>
      <c r="L107" s="175"/>
      <c r="M107" s="175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</row>
    <row r="108" spans="2:29" ht="12.75">
      <c r="B108" s="1"/>
      <c r="C108" s="145"/>
      <c r="D108" s="1"/>
      <c r="E108" s="1"/>
      <c r="F108" s="1"/>
      <c r="G108" s="1"/>
      <c r="H108" s="1"/>
      <c r="I108" s="1"/>
      <c r="J108" s="1"/>
      <c r="K108" s="1"/>
      <c r="L108" s="175"/>
      <c r="M108" s="175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</row>
    <row r="109" spans="2:29" ht="12.75">
      <c r="B109" s="1"/>
      <c r="C109" s="145"/>
      <c r="D109" s="1"/>
      <c r="E109" s="1"/>
      <c r="F109" s="1"/>
      <c r="G109" s="1"/>
      <c r="H109" s="1"/>
      <c r="I109" s="1"/>
      <c r="J109" s="1"/>
      <c r="K109" s="1"/>
      <c r="L109" s="175"/>
      <c r="M109" s="175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</row>
    <row r="110" spans="2:29" ht="12.75">
      <c r="B110" s="1"/>
      <c r="C110" s="145"/>
      <c r="D110" s="1"/>
      <c r="E110" s="1"/>
      <c r="F110" s="1"/>
      <c r="G110" s="1"/>
      <c r="H110" s="1"/>
      <c r="I110" s="1"/>
      <c r="J110" s="1"/>
      <c r="K110" s="1"/>
      <c r="L110" s="175"/>
      <c r="M110" s="175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</row>
    <row r="111" spans="2:29" ht="12.75">
      <c r="B111" s="1"/>
      <c r="C111" s="145"/>
      <c r="D111" s="1"/>
      <c r="E111" s="1"/>
      <c r="F111" s="1"/>
      <c r="G111" s="1"/>
      <c r="H111" s="1"/>
      <c r="I111" s="1"/>
      <c r="J111" s="1"/>
      <c r="K111" s="1"/>
      <c r="L111" s="175"/>
      <c r="M111" s="175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</row>
    <row r="112" spans="2:29" ht="12.75">
      <c r="B112" s="1"/>
      <c r="C112" s="145"/>
      <c r="D112" s="1"/>
      <c r="E112" s="1"/>
      <c r="F112" s="1"/>
      <c r="G112" s="1"/>
      <c r="H112" s="1"/>
      <c r="I112" s="1"/>
      <c r="J112" s="1"/>
      <c r="K112" s="1"/>
      <c r="L112" s="175"/>
      <c r="M112" s="175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</row>
    <row r="113" spans="2:29" ht="12.75">
      <c r="B113" s="1"/>
      <c r="C113" s="145"/>
      <c r="D113" s="1"/>
      <c r="E113" s="1"/>
      <c r="F113" s="1"/>
      <c r="G113" s="5"/>
      <c r="H113" s="1"/>
      <c r="I113" s="1"/>
      <c r="J113" s="1"/>
      <c r="K113" s="1"/>
      <c r="L113" s="175"/>
      <c r="M113" s="175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</row>
    <row r="114" spans="2:29" ht="12.75">
      <c r="B114" s="5"/>
      <c r="C114" s="145"/>
      <c r="D114" s="5"/>
      <c r="E114" s="5"/>
      <c r="F114" s="5"/>
      <c r="G114" s="5"/>
      <c r="H114" s="1"/>
      <c r="I114" s="1"/>
      <c r="J114" s="1"/>
      <c r="K114" s="1"/>
      <c r="L114" s="175"/>
      <c r="M114" s="175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</row>
    <row r="115" spans="2:29" ht="12.75">
      <c r="B115" s="5"/>
      <c r="C115" s="145"/>
      <c r="D115" s="5"/>
      <c r="E115" s="5"/>
      <c r="F115" s="5"/>
      <c r="G115" s="1"/>
      <c r="H115" s="1"/>
      <c r="I115" s="1"/>
      <c r="J115" s="1"/>
      <c r="K115" s="1"/>
      <c r="L115" s="175"/>
      <c r="M115" s="175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</row>
    <row r="116" spans="2:29" ht="12.75">
      <c r="B116" s="1"/>
      <c r="C116" s="145"/>
      <c r="D116" s="1"/>
      <c r="E116" s="1"/>
      <c r="F116" s="1"/>
      <c r="G116" s="1"/>
      <c r="H116" s="1"/>
      <c r="I116" s="1"/>
      <c r="J116" s="1"/>
      <c r="K116" s="1"/>
      <c r="L116" s="175"/>
      <c r="M116" s="175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</row>
    <row r="117" spans="2:29" ht="12.75">
      <c r="B117" s="1"/>
      <c r="C117" s="145"/>
      <c r="D117" s="1"/>
      <c r="E117" s="1"/>
      <c r="F117" s="1"/>
      <c r="G117" s="1"/>
      <c r="H117" s="1"/>
      <c r="I117" s="1"/>
      <c r="J117" s="1"/>
      <c r="K117" s="1"/>
      <c r="L117" s="175"/>
      <c r="M117" s="175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</row>
    <row r="118" spans="2:29" ht="12.75">
      <c r="B118" s="1"/>
      <c r="C118" s="145"/>
      <c r="D118" s="1"/>
      <c r="E118" s="1"/>
      <c r="F118" s="1"/>
      <c r="G118" s="1"/>
      <c r="H118" s="1"/>
      <c r="I118" s="1"/>
      <c r="J118" s="1"/>
      <c r="K118" s="1"/>
      <c r="L118" s="175"/>
      <c r="M118" s="175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</row>
    <row r="119" spans="2:29" ht="12.75">
      <c r="B119" s="1"/>
      <c r="C119" s="145"/>
      <c r="D119" s="1"/>
      <c r="E119" s="1"/>
      <c r="F119" s="1"/>
      <c r="G119" s="1"/>
      <c r="H119" s="1"/>
      <c r="I119" s="1"/>
      <c r="J119" s="1"/>
      <c r="K119" s="1"/>
      <c r="L119" s="175"/>
      <c r="M119" s="175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</row>
    <row r="120" spans="2:29" ht="12.75">
      <c r="B120" s="1"/>
      <c r="C120" s="145"/>
      <c r="D120" s="1"/>
      <c r="E120" s="1"/>
      <c r="F120" s="1"/>
      <c r="G120" s="1"/>
      <c r="H120" s="1"/>
      <c r="I120" s="1"/>
      <c r="J120" s="1"/>
      <c r="K120" s="1"/>
      <c r="L120" s="175"/>
      <c r="M120" s="175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</row>
    <row r="121" spans="2:29" ht="12.75">
      <c r="B121" s="1"/>
      <c r="C121" s="145"/>
      <c r="D121" s="1"/>
      <c r="E121" s="1"/>
      <c r="F121" s="1"/>
      <c r="G121" s="1"/>
      <c r="H121" s="1"/>
      <c r="I121" s="1"/>
      <c r="J121" s="1"/>
      <c r="K121" s="1"/>
      <c r="L121" s="175"/>
      <c r="M121" s="175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</row>
    <row r="122" spans="2:29" ht="12.75">
      <c r="B122" s="1"/>
      <c r="C122" s="145"/>
      <c r="D122" s="1"/>
      <c r="E122" s="1"/>
      <c r="F122" s="1"/>
      <c r="G122" s="1"/>
      <c r="H122" s="1"/>
      <c r="I122" s="1"/>
      <c r="J122" s="1"/>
      <c r="K122" s="1"/>
      <c r="L122" s="175"/>
      <c r="M122" s="175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</row>
    <row r="123" spans="2:29" ht="12.75">
      <c r="B123" s="1"/>
      <c r="C123" s="145"/>
      <c r="D123" s="1"/>
      <c r="E123" s="1"/>
      <c r="F123" s="1"/>
      <c r="G123" s="1"/>
      <c r="H123" s="1"/>
      <c r="I123" s="1"/>
      <c r="J123" s="1"/>
      <c r="K123" s="1"/>
      <c r="L123" s="175"/>
      <c r="M123" s="175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</row>
    <row r="124" spans="2:29" ht="12.75">
      <c r="B124" s="1"/>
      <c r="C124" s="145"/>
      <c r="D124" s="1"/>
      <c r="E124" s="1"/>
      <c r="F124" s="1"/>
      <c r="G124" s="1"/>
      <c r="H124" s="1"/>
      <c r="I124" s="1"/>
      <c r="J124" s="1"/>
      <c r="K124" s="1"/>
      <c r="L124" s="175"/>
      <c r="M124" s="175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</row>
    <row r="125" spans="2:29" ht="12.75">
      <c r="B125" s="1"/>
      <c r="C125" s="145"/>
      <c r="D125" s="1"/>
      <c r="E125" s="1"/>
      <c r="F125" s="1"/>
      <c r="G125" s="1"/>
      <c r="H125" s="1"/>
      <c r="I125" s="1"/>
      <c r="J125" s="1"/>
      <c r="K125" s="1"/>
      <c r="L125" s="175"/>
      <c r="M125" s="175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</row>
    <row r="126" spans="2:29" ht="12.75">
      <c r="B126" s="1"/>
      <c r="C126" s="145"/>
      <c r="D126" s="1"/>
      <c r="E126" s="1"/>
      <c r="F126" s="1"/>
      <c r="G126" s="1"/>
      <c r="H126" s="1"/>
      <c r="I126" s="1"/>
      <c r="J126" s="1"/>
      <c r="K126" s="1"/>
      <c r="L126" s="175"/>
      <c r="M126" s="175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</row>
    <row r="127" spans="2:29" ht="12.75">
      <c r="B127" s="1"/>
      <c r="C127" s="145"/>
      <c r="D127" s="1"/>
      <c r="E127" s="1"/>
      <c r="F127" s="1"/>
      <c r="G127" s="1"/>
      <c r="H127" s="1"/>
      <c r="I127" s="1"/>
      <c r="J127" s="1"/>
      <c r="K127" s="1"/>
      <c r="L127" s="175"/>
      <c r="M127" s="175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</row>
    <row r="128" spans="2:29" ht="12.75">
      <c r="B128" s="1"/>
      <c r="C128" s="145"/>
      <c r="D128" s="1"/>
      <c r="E128" s="1"/>
      <c r="F128" s="1"/>
      <c r="G128" s="1"/>
      <c r="H128" s="1"/>
      <c r="I128" s="1"/>
      <c r="J128" s="1"/>
      <c r="K128" s="1"/>
      <c r="L128" s="175"/>
      <c r="M128" s="175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</row>
    <row r="129" spans="2:29" ht="12.75">
      <c r="B129" s="1"/>
      <c r="C129" s="145"/>
      <c r="D129" s="1"/>
      <c r="E129" s="1"/>
      <c r="F129" s="1"/>
      <c r="G129" s="1"/>
      <c r="H129" s="1"/>
      <c r="I129" s="1"/>
      <c r="J129" s="1"/>
      <c r="K129" s="1"/>
      <c r="L129" s="175"/>
      <c r="M129" s="175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</row>
    <row r="130" spans="2:29" ht="12.75">
      <c r="B130" s="1"/>
      <c r="C130" s="145"/>
      <c r="D130" s="1"/>
      <c r="E130" s="1"/>
      <c r="F130" s="1"/>
      <c r="G130" s="1"/>
      <c r="H130" s="1"/>
      <c r="I130" s="1"/>
      <c r="J130" s="1"/>
      <c r="K130" s="1"/>
      <c r="L130" s="175"/>
      <c r="M130" s="175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</row>
    <row r="131" spans="2:29" ht="12.75">
      <c r="B131" s="1"/>
      <c r="C131" s="145"/>
      <c r="D131" s="1"/>
      <c r="E131" s="1"/>
      <c r="F131" s="1"/>
      <c r="G131" s="1"/>
      <c r="H131" s="1"/>
      <c r="I131" s="1"/>
      <c r="J131" s="1"/>
      <c r="K131" s="1"/>
      <c r="L131" s="175"/>
      <c r="M131" s="175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</row>
    <row r="132" spans="2:29" ht="12.75">
      <c r="B132" s="1"/>
      <c r="C132" s="145"/>
      <c r="D132" s="1"/>
      <c r="E132" s="1"/>
      <c r="F132" s="1"/>
      <c r="G132" s="1"/>
      <c r="H132" s="1"/>
      <c r="I132" s="1"/>
      <c r="J132" s="1"/>
      <c r="K132" s="1"/>
      <c r="L132" s="175"/>
      <c r="M132" s="175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</row>
    <row r="133" spans="2:29" ht="12.75">
      <c r="B133" s="1"/>
      <c r="C133" s="145"/>
      <c r="D133" s="1"/>
      <c r="E133" s="1"/>
      <c r="F133" s="1"/>
      <c r="G133" s="1"/>
      <c r="H133" s="1"/>
      <c r="I133" s="1"/>
      <c r="J133" s="1"/>
      <c r="K133" s="1"/>
      <c r="L133" s="175"/>
      <c r="M133" s="175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</row>
    <row r="134" spans="2:29" ht="12.75">
      <c r="B134" s="1"/>
      <c r="C134" s="145"/>
      <c r="D134" s="1"/>
      <c r="E134" s="1"/>
      <c r="F134" s="1"/>
      <c r="G134" s="1"/>
      <c r="H134" s="1"/>
      <c r="I134" s="1"/>
      <c r="J134" s="1"/>
      <c r="K134" s="1"/>
      <c r="L134" s="175"/>
      <c r="M134" s="175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</row>
    <row r="135" spans="2:29" ht="12.75">
      <c r="B135" s="1"/>
      <c r="C135" s="145"/>
      <c r="D135" s="1"/>
      <c r="E135" s="1"/>
      <c r="F135" s="1"/>
      <c r="G135" s="1"/>
      <c r="H135" s="1"/>
      <c r="I135" s="1"/>
      <c r="J135" s="1"/>
      <c r="K135" s="1"/>
      <c r="L135" s="175"/>
      <c r="M135" s="175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</row>
    <row r="136" spans="2:29" ht="12.75">
      <c r="B136" s="1"/>
      <c r="C136" s="145"/>
      <c r="D136" s="1"/>
      <c r="E136" s="1"/>
      <c r="F136" s="1"/>
      <c r="G136" s="1"/>
      <c r="H136" s="1"/>
      <c r="I136" s="1"/>
      <c r="J136" s="1"/>
      <c r="K136" s="1"/>
      <c r="L136" s="175"/>
      <c r="M136" s="175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</row>
    <row r="137" spans="2:29" ht="12.75">
      <c r="B137" s="1"/>
      <c r="C137" s="145"/>
      <c r="D137" s="1"/>
      <c r="E137" s="1"/>
      <c r="F137" s="1"/>
      <c r="G137" s="1"/>
      <c r="H137" s="1"/>
      <c r="I137" s="1"/>
      <c r="J137" s="1"/>
      <c r="K137" s="1"/>
      <c r="L137" s="175"/>
      <c r="M137" s="175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</row>
    <row r="138" spans="2:29" ht="12.75">
      <c r="B138" s="1"/>
      <c r="C138" s="145"/>
      <c r="D138" s="1"/>
      <c r="E138" s="1"/>
      <c r="F138" s="1"/>
      <c r="G138" s="1"/>
      <c r="H138" s="1"/>
      <c r="I138" s="1"/>
      <c r="J138" s="1"/>
      <c r="K138" s="1"/>
      <c r="L138" s="175"/>
      <c r="M138" s="175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</row>
    <row r="139" spans="2:29" ht="12.75">
      <c r="B139" s="1"/>
      <c r="C139" s="145"/>
      <c r="D139" s="1"/>
      <c r="E139" s="1"/>
      <c r="F139" s="1"/>
      <c r="G139" s="1"/>
      <c r="H139" s="1"/>
      <c r="I139" s="1"/>
      <c r="J139" s="1"/>
      <c r="K139" s="1"/>
      <c r="L139" s="175"/>
      <c r="M139" s="175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</row>
    <row r="140" spans="2:29" ht="12.75">
      <c r="B140" s="1"/>
      <c r="C140" s="145"/>
      <c r="D140" s="1"/>
      <c r="E140" s="1"/>
      <c r="F140" s="1"/>
      <c r="G140" s="1"/>
      <c r="H140" s="1"/>
      <c r="I140" s="1"/>
      <c r="J140" s="1"/>
      <c r="K140" s="1"/>
      <c r="L140" s="175"/>
      <c r="M140" s="175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</row>
    <row r="141" spans="2:29" ht="12.75">
      <c r="B141" s="1"/>
      <c r="C141" s="145"/>
      <c r="D141" s="1"/>
      <c r="E141" s="1"/>
      <c r="F141" s="1"/>
      <c r="G141" s="1"/>
      <c r="H141" s="1"/>
      <c r="I141" s="1"/>
      <c r="J141" s="1"/>
      <c r="K141" s="1"/>
      <c r="L141" s="175"/>
      <c r="M141" s="175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</row>
    <row r="142" spans="2:29" ht="12.75">
      <c r="B142" s="1"/>
      <c r="C142" s="145"/>
      <c r="D142" s="1"/>
      <c r="E142" s="1"/>
      <c r="F142" s="1"/>
      <c r="G142" s="1"/>
      <c r="H142" s="1"/>
      <c r="I142" s="1"/>
      <c r="J142" s="1"/>
      <c r="K142" s="1"/>
      <c r="L142" s="175"/>
      <c r="M142" s="175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</row>
    <row r="143" spans="2:29" ht="12.75">
      <c r="B143" s="1"/>
      <c r="C143" s="145"/>
      <c r="D143" s="1"/>
      <c r="E143" s="1"/>
      <c r="F143" s="1"/>
      <c r="G143" s="1"/>
      <c r="H143" s="1"/>
      <c r="I143" s="1"/>
      <c r="J143" s="1"/>
      <c r="K143" s="1"/>
      <c r="L143" s="175"/>
      <c r="M143" s="175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</row>
    <row r="144" spans="2:29" ht="12.75">
      <c r="B144" s="1"/>
      <c r="C144" s="145"/>
      <c r="D144" s="1"/>
      <c r="E144" s="1"/>
      <c r="F144" s="1"/>
      <c r="G144" s="1"/>
      <c r="H144" s="1"/>
      <c r="I144" s="1"/>
      <c r="J144" s="1"/>
      <c r="K144" s="1"/>
      <c r="L144" s="175"/>
      <c r="M144" s="175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</row>
    <row r="145" spans="2:29" ht="12.75">
      <c r="B145" s="1"/>
      <c r="C145" s="145"/>
      <c r="D145" s="1"/>
      <c r="E145" s="1"/>
      <c r="F145" s="1"/>
      <c r="G145" s="1"/>
      <c r="H145" s="1"/>
      <c r="I145" s="1"/>
      <c r="J145" s="1"/>
      <c r="K145" s="1"/>
      <c r="L145" s="175"/>
      <c r="M145" s="175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</row>
    <row r="146" spans="2:29" ht="12.75">
      <c r="B146" s="1"/>
      <c r="C146" s="145"/>
      <c r="D146" s="1"/>
      <c r="E146" s="1"/>
      <c r="F146" s="1"/>
      <c r="G146" s="1"/>
      <c r="H146" s="1"/>
      <c r="I146" s="1"/>
      <c r="J146" s="1"/>
      <c r="K146" s="1"/>
      <c r="L146" s="175"/>
      <c r="M146" s="175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</row>
    <row r="147" spans="2:29" ht="12.75">
      <c r="B147" s="1"/>
      <c r="C147" s="145"/>
      <c r="D147" s="1"/>
      <c r="E147" s="1"/>
      <c r="F147" s="1"/>
      <c r="G147" s="1"/>
      <c r="H147" s="1"/>
      <c r="I147" s="1"/>
      <c r="J147" s="1"/>
      <c r="K147" s="1"/>
      <c r="L147" s="175"/>
      <c r="M147" s="175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</row>
    <row r="148" spans="2:29" ht="12.75">
      <c r="B148" s="1"/>
      <c r="C148" s="145"/>
      <c r="D148" s="1"/>
      <c r="E148" s="1"/>
      <c r="F148" s="1"/>
      <c r="G148" s="1"/>
      <c r="H148" s="1"/>
      <c r="I148" s="1"/>
      <c r="J148" s="1"/>
      <c r="K148" s="1"/>
      <c r="L148" s="175"/>
      <c r="M148" s="175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</row>
    <row r="149" spans="2:29" ht="12.75">
      <c r="B149" s="1"/>
      <c r="C149" s="145"/>
      <c r="D149" s="1"/>
      <c r="E149" s="1"/>
      <c r="F149" s="1"/>
      <c r="G149" s="1"/>
      <c r="H149" s="1"/>
      <c r="I149" s="1"/>
      <c r="J149" s="1"/>
      <c r="K149" s="1"/>
      <c r="L149" s="175"/>
      <c r="M149" s="175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</row>
    <row r="150" spans="2:29" ht="12.75">
      <c r="B150" s="1"/>
      <c r="C150" s="145"/>
      <c r="D150" s="1"/>
      <c r="E150" s="1"/>
      <c r="F150" s="1"/>
      <c r="G150" s="1"/>
      <c r="H150" s="1"/>
      <c r="I150" s="1"/>
      <c r="J150" s="1"/>
      <c r="K150" s="1"/>
      <c r="L150" s="175"/>
      <c r="M150" s="175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</row>
    <row r="151" spans="2:29" ht="12.75">
      <c r="B151" s="1"/>
      <c r="C151" s="145"/>
      <c r="D151" s="1"/>
      <c r="E151" s="1"/>
      <c r="F151" s="1"/>
      <c r="G151" s="1"/>
      <c r="H151" s="1"/>
      <c r="I151" s="1"/>
      <c r="J151" s="1"/>
      <c r="K151" s="1"/>
      <c r="L151" s="175"/>
      <c r="M151" s="175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</row>
    <row r="152" spans="2:29" ht="12.75">
      <c r="B152" s="1"/>
      <c r="C152" s="145"/>
      <c r="D152" s="1"/>
      <c r="E152" s="1"/>
      <c r="F152" s="1"/>
      <c r="G152" s="1"/>
      <c r="H152" s="1"/>
      <c r="I152" s="1"/>
      <c r="J152" s="1"/>
      <c r="K152" s="1"/>
      <c r="L152" s="175"/>
      <c r="M152" s="175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</row>
    <row r="153" spans="2:29" ht="12.75">
      <c r="B153" s="1"/>
      <c r="C153" s="145"/>
      <c r="D153" s="1"/>
      <c r="E153" s="1"/>
      <c r="F153" s="1"/>
      <c r="G153" s="1"/>
      <c r="H153" s="1"/>
      <c r="I153" s="1"/>
      <c r="J153" s="1"/>
      <c r="K153" s="1"/>
      <c r="L153" s="175"/>
      <c r="M153" s="175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</row>
    <row r="154" spans="2:29" ht="12.75">
      <c r="B154" s="1"/>
      <c r="C154" s="145"/>
      <c r="D154" s="1"/>
      <c r="E154" s="1"/>
      <c r="F154" s="1"/>
      <c r="G154" s="1"/>
      <c r="H154" s="1"/>
      <c r="I154" s="1"/>
      <c r="J154" s="1"/>
      <c r="K154" s="1"/>
      <c r="L154" s="175"/>
      <c r="M154" s="175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</row>
    <row r="155" spans="2:29" ht="12.75">
      <c r="B155" s="1"/>
      <c r="C155" s="145"/>
      <c r="D155" s="1"/>
      <c r="E155" s="1"/>
      <c r="F155" s="1"/>
      <c r="G155" s="1"/>
      <c r="H155" s="1"/>
      <c r="I155" s="1"/>
      <c r="J155" s="1"/>
      <c r="K155" s="1"/>
      <c r="L155" s="175"/>
      <c r="M155" s="175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</row>
    <row r="156" spans="2:29" ht="12.75">
      <c r="B156" s="1"/>
      <c r="C156" s="145"/>
      <c r="D156" s="1"/>
      <c r="E156" s="1"/>
      <c r="F156" s="1"/>
      <c r="G156" s="1"/>
      <c r="H156" s="1"/>
      <c r="I156" s="1"/>
      <c r="J156" s="1"/>
      <c r="K156" s="1"/>
      <c r="L156" s="175"/>
      <c r="M156" s="175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</row>
    <row r="157" spans="2:29" ht="12.75">
      <c r="B157" s="1"/>
      <c r="C157" s="145"/>
      <c r="D157" s="1"/>
      <c r="E157" s="1"/>
      <c r="F157" s="1"/>
      <c r="G157" s="1"/>
      <c r="H157" s="1"/>
      <c r="I157" s="1"/>
      <c r="J157" s="1"/>
      <c r="K157" s="1"/>
      <c r="L157" s="175"/>
      <c r="M157" s="175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</row>
    <row r="158" spans="2:29" ht="12.75">
      <c r="B158" s="1"/>
      <c r="C158" s="145"/>
      <c r="D158" s="1"/>
      <c r="E158" s="1"/>
      <c r="F158" s="1"/>
      <c r="G158" s="1"/>
      <c r="H158" s="1"/>
      <c r="I158" s="1"/>
      <c r="J158" s="1"/>
      <c r="K158" s="1"/>
      <c r="L158" s="177"/>
      <c r="M158" s="177"/>
      <c r="N158" s="5"/>
      <c r="O158" s="5"/>
      <c r="P158" s="5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</row>
    <row r="159" spans="2:29" ht="12.75">
      <c r="B159" s="1"/>
      <c r="C159" s="145"/>
      <c r="D159" s="1"/>
      <c r="E159" s="1"/>
      <c r="F159" s="1"/>
      <c r="G159" s="1"/>
      <c r="H159" s="1"/>
      <c r="I159" s="1"/>
      <c r="J159" s="1"/>
      <c r="K159" s="1"/>
      <c r="L159" s="177"/>
      <c r="M159" s="177"/>
      <c r="N159" s="5"/>
      <c r="O159" s="5"/>
      <c r="P159" s="5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</row>
    <row r="160" spans="2:29" ht="12.75">
      <c r="B160" s="1"/>
      <c r="C160" s="145"/>
      <c r="D160" s="1"/>
      <c r="E160" s="1"/>
      <c r="F160" s="1"/>
      <c r="G160" s="1"/>
      <c r="H160" s="1"/>
      <c r="I160" s="1"/>
      <c r="J160" s="1"/>
      <c r="K160" s="1"/>
      <c r="L160" s="175"/>
      <c r="M160" s="175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</row>
    <row r="161" spans="2:29" ht="12.75">
      <c r="B161" s="1"/>
      <c r="C161" s="145"/>
      <c r="D161" s="1"/>
      <c r="E161" s="1"/>
      <c r="F161" s="1"/>
      <c r="G161" s="1"/>
      <c r="H161" s="1"/>
      <c r="I161" s="1"/>
      <c r="J161" s="1"/>
      <c r="K161" s="1"/>
      <c r="L161" s="175"/>
      <c r="M161" s="175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</row>
    <row r="162" spans="2:29" ht="12.75">
      <c r="B162" s="1"/>
      <c r="C162" s="145"/>
      <c r="D162" s="1"/>
      <c r="E162" s="1"/>
      <c r="F162" s="1"/>
      <c r="G162" s="1"/>
      <c r="H162" s="1"/>
      <c r="I162" s="1"/>
      <c r="J162" s="1"/>
      <c r="K162" s="1"/>
      <c r="L162" s="175"/>
      <c r="M162" s="175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</row>
    <row r="163" spans="2:29" ht="12.75">
      <c r="B163" s="1"/>
      <c r="C163" s="145"/>
      <c r="D163" s="1"/>
      <c r="E163" s="1"/>
      <c r="F163" s="1"/>
      <c r="G163" s="1"/>
      <c r="H163" s="1"/>
      <c r="I163" s="1"/>
      <c r="J163" s="1"/>
      <c r="K163" s="1"/>
      <c r="L163" s="175"/>
      <c r="M163" s="175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</row>
    <row r="164" spans="2:29" ht="12.75">
      <c r="B164" s="1"/>
      <c r="C164" s="145"/>
      <c r="D164" s="1"/>
      <c r="E164" s="1"/>
      <c r="F164" s="1"/>
      <c r="G164" s="1"/>
      <c r="H164" s="1"/>
      <c r="I164" s="1"/>
      <c r="J164" s="1"/>
      <c r="K164" s="1"/>
      <c r="L164" s="175"/>
      <c r="M164" s="175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</row>
    <row r="165" spans="2:29" ht="12.75">
      <c r="B165" s="1"/>
      <c r="C165" s="145"/>
      <c r="D165" s="1"/>
      <c r="E165" s="1"/>
      <c r="F165" s="1"/>
      <c r="G165" s="1"/>
      <c r="H165" s="1"/>
      <c r="I165" s="1"/>
      <c r="J165" s="1"/>
      <c r="K165" s="1"/>
      <c r="L165" s="175"/>
      <c r="M165" s="175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</row>
    <row r="166" spans="2:29" ht="12.75">
      <c r="B166" s="1"/>
      <c r="C166" s="145"/>
      <c r="D166" s="1"/>
      <c r="E166" s="1"/>
      <c r="F166" s="1"/>
      <c r="G166" s="1"/>
      <c r="H166" s="1"/>
      <c r="I166" s="1"/>
      <c r="J166" s="1"/>
      <c r="K166" s="1"/>
      <c r="L166" s="175"/>
      <c r="M166" s="175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</row>
    <row r="167" spans="2:29" ht="12.75">
      <c r="B167" s="5"/>
      <c r="C167" s="145"/>
      <c r="D167" s="5"/>
      <c r="E167" s="5"/>
      <c r="F167" s="5"/>
      <c r="G167" s="5"/>
      <c r="H167" s="1"/>
      <c r="I167" s="1"/>
      <c r="J167" s="1"/>
      <c r="K167" s="1"/>
      <c r="L167" s="177"/>
      <c r="M167" s="177"/>
      <c r="N167" s="5"/>
      <c r="O167" s="5"/>
      <c r="P167" s="5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</row>
    <row r="168" spans="2:29" ht="12.75">
      <c r="B168" s="5"/>
      <c r="C168" s="145"/>
      <c r="D168" s="5"/>
      <c r="E168" s="5"/>
      <c r="F168" s="5"/>
      <c r="G168" s="5"/>
      <c r="H168" s="1"/>
      <c r="I168" s="1"/>
      <c r="J168" s="1"/>
      <c r="K168" s="1"/>
      <c r="L168" s="177"/>
      <c r="M168" s="177"/>
      <c r="N168" s="5"/>
      <c r="O168" s="5"/>
      <c r="P168" s="5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</row>
    <row r="169" spans="2:29" ht="12.75">
      <c r="B169" s="1"/>
      <c r="C169" s="145"/>
      <c r="D169" s="1"/>
      <c r="E169" s="1"/>
      <c r="F169" s="1"/>
      <c r="G169" s="1"/>
      <c r="H169" s="1"/>
      <c r="I169" s="1"/>
      <c r="J169" s="1"/>
      <c r="K169" s="1"/>
      <c r="L169" s="175"/>
      <c r="M169" s="175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</row>
    <row r="170" spans="2:29" ht="12.75">
      <c r="B170" s="1"/>
      <c r="C170" s="145"/>
      <c r="D170" s="1"/>
      <c r="E170" s="1"/>
      <c r="F170" s="1"/>
      <c r="G170" s="1"/>
      <c r="H170" s="1"/>
      <c r="I170" s="1"/>
      <c r="J170" s="1"/>
      <c r="K170" s="1"/>
      <c r="L170" s="178"/>
      <c r="M170" s="178"/>
      <c r="N170" s="4"/>
      <c r="O170" s="4"/>
      <c r="P170" s="4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</row>
    <row r="171" spans="2:29" ht="12.75">
      <c r="B171" s="1"/>
      <c r="C171" s="145"/>
      <c r="D171" s="1"/>
      <c r="E171" s="1"/>
      <c r="F171" s="1"/>
      <c r="G171" s="1"/>
      <c r="H171" s="1"/>
      <c r="I171" s="1"/>
      <c r="J171" s="1"/>
      <c r="K171" s="1"/>
      <c r="L171" s="175"/>
      <c r="M171" s="175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</row>
    <row r="172" spans="2:29" ht="12.75">
      <c r="B172" s="1"/>
      <c r="C172" s="145"/>
      <c r="D172" s="1"/>
      <c r="E172" s="1"/>
      <c r="F172" s="1"/>
      <c r="G172" s="1"/>
      <c r="H172" s="1"/>
      <c r="I172" s="1"/>
      <c r="J172" s="1"/>
      <c r="K172" s="1"/>
      <c r="L172" s="175"/>
      <c r="M172" s="175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</row>
    <row r="173" spans="2:29" ht="12.75">
      <c r="B173" s="1"/>
      <c r="C173" s="145"/>
      <c r="D173" s="1"/>
      <c r="E173" s="1"/>
      <c r="F173" s="1"/>
      <c r="G173" s="1"/>
      <c r="H173" s="1"/>
      <c r="I173" s="1"/>
      <c r="J173" s="1"/>
      <c r="K173" s="1"/>
      <c r="L173" s="175"/>
      <c r="M173" s="175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</row>
    <row r="174" spans="2:29" ht="12.75">
      <c r="B174" s="1"/>
      <c r="C174" s="145"/>
      <c r="D174" s="1"/>
      <c r="E174" s="1"/>
      <c r="F174" s="1"/>
      <c r="G174" s="1"/>
      <c r="H174" s="1"/>
      <c r="I174" s="1"/>
      <c r="J174" s="1"/>
      <c r="K174" s="1"/>
      <c r="L174" s="175"/>
      <c r="M174" s="175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</row>
    <row r="175" spans="2:29" ht="12.75">
      <c r="B175" s="1"/>
      <c r="C175" s="145"/>
      <c r="D175" s="1"/>
      <c r="E175" s="1"/>
      <c r="F175" s="1"/>
      <c r="G175" s="1"/>
      <c r="H175" s="1"/>
      <c r="I175" s="1"/>
      <c r="J175" s="1"/>
      <c r="K175" s="1"/>
      <c r="L175" s="175"/>
      <c r="M175" s="175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</row>
    <row r="176" spans="2:29" ht="12.75">
      <c r="B176" s="1"/>
      <c r="C176" s="145"/>
      <c r="D176" s="1"/>
      <c r="E176" s="1"/>
      <c r="F176" s="1"/>
      <c r="G176" s="1"/>
      <c r="H176" s="1"/>
      <c r="I176" s="1"/>
      <c r="J176" s="1"/>
      <c r="K176" s="1"/>
      <c r="L176" s="175"/>
      <c r="M176" s="175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</row>
    <row r="177" spans="2:29" ht="12.75">
      <c r="B177" s="1"/>
      <c r="C177" s="145"/>
      <c r="D177" s="1"/>
      <c r="E177" s="1"/>
      <c r="F177" s="1"/>
      <c r="G177" s="1"/>
      <c r="H177" s="1"/>
      <c r="I177" s="1"/>
      <c r="J177" s="1"/>
      <c r="K177" s="1"/>
      <c r="L177" s="175"/>
      <c r="M177" s="175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</row>
    <row r="178" spans="2:29" ht="12.75">
      <c r="B178" s="1"/>
      <c r="C178" s="145"/>
      <c r="D178" s="1"/>
      <c r="E178" s="1"/>
      <c r="F178" s="1"/>
      <c r="G178" s="1"/>
      <c r="H178" s="1"/>
      <c r="I178" s="1"/>
      <c r="J178" s="1"/>
      <c r="K178" s="1"/>
      <c r="L178" s="175"/>
      <c r="M178" s="175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</row>
    <row r="179" spans="2:29" ht="12.75">
      <c r="B179" s="1"/>
      <c r="C179" s="145"/>
      <c r="D179" s="1"/>
      <c r="E179" s="1"/>
      <c r="F179" s="1"/>
      <c r="G179" s="1"/>
      <c r="H179" s="1"/>
      <c r="I179" s="1"/>
      <c r="J179" s="1"/>
      <c r="K179" s="1"/>
      <c r="L179" s="175"/>
      <c r="M179" s="175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</row>
    <row r="180" spans="2:29" ht="12.75">
      <c r="B180" s="1"/>
      <c r="C180" s="145"/>
      <c r="D180" s="1"/>
      <c r="E180" s="1"/>
      <c r="F180" s="1"/>
      <c r="G180" s="1"/>
      <c r="H180" s="1"/>
      <c r="I180" s="1"/>
      <c r="J180" s="1"/>
      <c r="K180" s="1"/>
      <c r="L180" s="175"/>
      <c r="M180" s="175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</row>
    <row r="181" spans="2:29" ht="12.75">
      <c r="B181" s="1"/>
      <c r="C181" s="145"/>
      <c r="D181" s="1"/>
      <c r="E181" s="1"/>
      <c r="F181" s="1"/>
      <c r="G181" s="1"/>
      <c r="H181" s="1"/>
      <c r="I181" s="1"/>
      <c r="J181" s="1"/>
      <c r="K181" s="1"/>
      <c r="L181" s="175"/>
      <c r="M181" s="175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</row>
    <row r="182" spans="2:29" ht="12.75">
      <c r="B182" s="1"/>
      <c r="C182" s="145"/>
      <c r="D182" s="1"/>
      <c r="E182" s="1"/>
      <c r="F182" s="1"/>
      <c r="G182" s="1"/>
      <c r="H182" s="1"/>
      <c r="I182" s="1"/>
      <c r="J182" s="1"/>
      <c r="K182" s="1"/>
      <c r="L182" s="175"/>
      <c r="M182" s="175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</row>
    <row r="183" spans="2:29" ht="12.75">
      <c r="B183" s="1"/>
      <c r="C183" s="145"/>
      <c r="D183" s="1"/>
      <c r="E183" s="1"/>
      <c r="F183" s="1"/>
      <c r="G183" s="1"/>
      <c r="H183" s="1"/>
      <c r="I183" s="1"/>
      <c r="J183" s="1"/>
      <c r="K183" s="1"/>
      <c r="L183" s="175"/>
      <c r="M183" s="175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</row>
    <row r="184" spans="2:29" ht="12.75">
      <c r="B184" s="1"/>
      <c r="C184" s="145"/>
      <c r="D184" s="1"/>
      <c r="E184" s="1"/>
      <c r="F184" s="1"/>
      <c r="G184" s="1"/>
      <c r="H184" s="1"/>
      <c r="I184" s="1"/>
      <c r="J184" s="1"/>
      <c r="K184" s="1"/>
      <c r="L184" s="175"/>
      <c r="M184" s="175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</row>
    <row r="185" spans="2:29" ht="12.75">
      <c r="B185" s="1"/>
      <c r="C185" s="145"/>
      <c r="D185" s="1"/>
      <c r="E185" s="1"/>
      <c r="F185" s="1"/>
      <c r="G185" s="1"/>
      <c r="H185" s="1"/>
      <c r="I185" s="1"/>
      <c r="J185" s="1"/>
      <c r="K185" s="1"/>
      <c r="L185" s="175"/>
      <c r="M185" s="175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</row>
    <row r="186" spans="2:29" ht="12.75">
      <c r="B186" s="1"/>
      <c r="C186" s="145"/>
      <c r="D186" s="1"/>
      <c r="E186" s="1"/>
      <c r="F186" s="1"/>
      <c r="G186" s="1"/>
      <c r="H186" s="1"/>
      <c r="I186" s="1"/>
      <c r="J186" s="1"/>
      <c r="K186" s="1"/>
      <c r="L186" s="175"/>
      <c r="M186" s="175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</row>
    <row r="187" spans="2:29" ht="12.75">
      <c r="B187" s="1"/>
      <c r="C187" s="145"/>
      <c r="D187" s="1"/>
      <c r="E187" s="1"/>
      <c r="F187" s="1"/>
      <c r="G187" s="1"/>
      <c r="H187" s="1"/>
      <c r="I187" s="1"/>
      <c r="J187" s="1"/>
      <c r="K187" s="1"/>
      <c r="L187" s="175"/>
      <c r="M187" s="175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</row>
    <row r="188" spans="2:29" ht="12.75">
      <c r="B188" s="1"/>
      <c r="C188" s="145"/>
      <c r="D188" s="1"/>
      <c r="E188" s="1"/>
      <c r="F188" s="1"/>
      <c r="G188" s="1"/>
      <c r="H188" s="1"/>
      <c r="I188" s="1"/>
      <c r="J188" s="1"/>
      <c r="K188" s="1"/>
      <c r="L188" s="175"/>
      <c r="M188" s="175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</row>
    <row r="189" spans="2:29" ht="12.75">
      <c r="B189" s="1"/>
      <c r="C189" s="145"/>
      <c r="D189" s="1"/>
      <c r="E189" s="1"/>
      <c r="F189" s="1"/>
      <c r="G189" s="1"/>
      <c r="H189" s="1"/>
      <c r="I189" s="1"/>
      <c r="J189" s="1"/>
      <c r="K189" s="1"/>
      <c r="L189" s="175"/>
      <c r="M189" s="175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</row>
    <row r="190" spans="2:29" ht="12.75">
      <c r="B190" s="1"/>
      <c r="C190" s="145"/>
      <c r="D190" s="1"/>
      <c r="E190" s="1"/>
      <c r="F190" s="1"/>
      <c r="G190" s="1"/>
      <c r="H190" s="1"/>
      <c r="I190" s="1"/>
      <c r="J190" s="1"/>
      <c r="K190" s="1"/>
      <c r="L190" s="175"/>
      <c r="M190" s="175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</row>
    <row r="191" spans="2:29" ht="12.75">
      <c r="B191" s="1"/>
      <c r="C191" s="145"/>
      <c r="D191" s="1"/>
      <c r="E191" s="1"/>
      <c r="F191" s="1"/>
      <c r="G191" s="1"/>
      <c r="H191" s="1"/>
      <c r="I191" s="1"/>
      <c r="J191" s="1"/>
      <c r="K191" s="1"/>
      <c r="L191" s="175"/>
      <c r="M191" s="175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</row>
    <row r="192" spans="2:29" ht="12.75">
      <c r="B192" s="1"/>
      <c r="C192" s="145"/>
      <c r="D192" s="1"/>
      <c r="E192" s="1"/>
      <c r="F192" s="1"/>
      <c r="G192" s="1"/>
      <c r="H192" s="1"/>
      <c r="I192" s="1"/>
      <c r="J192" s="1"/>
      <c r="K192" s="1"/>
      <c r="L192" s="175"/>
      <c r="M192" s="175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</row>
    <row r="193" spans="2:29" ht="12.75">
      <c r="B193" s="1"/>
      <c r="C193" s="145"/>
      <c r="D193" s="1"/>
      <c r="E193" s="1"/>
      <c r="F193" s="1"/>
      <c r="G193" s="1"/>
      <c r="H193" s="1"/>
      <c r="I193" s="1"/>
      <c r="J193" s="1"/>
      <c r="K193" s="1"/>
      <c r="L193" s="175"/>
      <c r="M193" s="175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</row>
    <row r="194" spans="2:29" ht="12.75">
      <c r="B194" s="1"/>
      <c r="C194" s="145"/>
      <c r="D194" s="1"/>
      <c r="E194" s="1"/>
      <c r="F194" s="1"/>
      <c r="G194" s="1"/>
      <c r="H194" s="1"/>
      <c r="I194" s="1"/>
      <c r="J194" s="1"/>
      <c r="K194" s="1"/>
      <c r="L194" s="175"/>
      <c r="M194" s="175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</row>
    <row r="195" spans="2:29" ht="12.75">
      <c r="B195" s="1"/>
      <c r="C195" s="145"/>
      <c r="D195" s="1"/>
      <c r="E195" s="1"/>
      <c r="F195" s="1"/>
      <c r="G195" s="1"/>
      <c r="H195" s="1"/>
      <c r="I195" s="1"/>
      <c r="J195" s="1"/>
      <c r="K195" s="1"/>
      <c r="L195" s="175"/>
      <c r="M195" s="175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</row>
    <row r="196" spans="2:29" ht="12.75">
      <c r="B196" s="1"/>
      <c r="C196" s="145"/>
      <c r="D196" s="1"/>
      <c r="E196" s="1"/>
      <c r="F196" s="1"/>
      <c r="G196" s="1"/>
      <c r="H196" s="1"/>
      <c r="I196" s="1"/>
      <c r="J196" s="1"/>
      <c r="K196" s="1"/>
      <c r="L196" s="175"/>
      <c r="M196" s="175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</row>
    <row r="197" spans="2:29" ht="12.75">
      <c r="B197" s="1"/>
      <c r="C197" s="145"/>
      <c r="D197" s="1"/>
      <c r="E197" s="1"/>
      <c r="F197" s="1"/>
      <c r="G197" s="1"/>
      <c r="H197" s="1"/>
      <c r="I197" s="1"/>
      <c r="J197" s="1"/>
      <c r="K197" s="1"/>
      <c r="L197" s="175"/>
      <c r="M197" s="175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</row>
    <row r="198" spans="2:29" ht="12.75">
      <c r="B198" s="1"/>
      <c r="C198" s="145"/>
      <c r="D198" s="1"/>
      <c r="E198" s="1"/>
      <c r="F198" s="1"/>
      <c r="G198" s="1"/>
      <c r="H198" s="1"/>
      <c r="I198" s="1"/>
      <c r="J198" s="1"/>
      <c r="K198" s="1"/>
      <c r="L198" s="175"/>
      <c r="M198" s="175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</row>
    <row r="199" spans="2:29" ht="12.75">
      <c r="B199" s="1"/>
      <c r="C199" s="145"/>
      <c r="D199" s="1"/>
      <c r="E199" s="1"/>
      <c r="F199" s="1"/>
      <c r="G199" s="1"/>
      <c r="H199" s="1"/>
      <c r="I199" s="1"/>
      <c r="J199" s="1"/>
      <c r="K199" s="1"/>
      <c r="L199" s="175"/>
      <c r="M199" s="175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</row>
    <row r="200" spans="2:29" ht="12.75">
      <c r="B200" s="1"/>
      <c r="C200" s="145"/>
      <c r="D200" s="1"/>
      <c r="E200" s="1"/>
      <c r="F200" s="1"/>
      <c r="G200" s="1"/>
      <c r="H200" s="1"/>
      <c r="I200" s="1"/>
      <c r="J200" s="1"/>
      <c r="K200" s="1"/>
      <c r="L200" s="175"/>
      <c r="M200" s="175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</row>
    <row r="201" spans="2:29" ht="12.75">
      <c r="B201" s="1"/>
      <c r="C201" s="145"/>
      <c r="D201" s="1"/>
      <c r="E201" s="1"/>
      <c r="F201" s="1"/>
      <c r="G201" s="1"/>
      <c r="H201" s="1"/>
      <c r="I201" s="1"/>
      <c r="J201" s="1"/>
      <c r="K201" s="1"/>
      <c r="L201" s="175"/>
      <c r="M201" s="175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</row>
    <row r="202" spans="2:29" ht="12.75">
      <c r="B202" s="1"/>
      <c r="C202" s="145"/>
      <c r="D202" s="1"/>
      <c r="E202" s="1"/>
      <c r="F202" s="1"/>
      <c r="G202" s="1"/>
      <c r="H202" s="1"/>
      <c r="I202" s="1"/>
      <c r="J202" s="1"/>
      <c r="K202" s="1"/>
      <c r="L202" s="175"/>
      <c r="M202" s="175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</row>
    <row r="203" spans="2:29" ht="12.75">
      <c r="B203" s="1"/>
      <c r="C203" s="145"/>
      <c r="D203" s="1"/>
      <c r="E203" s="1"/>
      <c r="F203" s="1"/>
      <c r="G203" s="1"/>
      <c r="H203" s="1"/>
      <c r="I203" s="1"/>
      <c r="J203" s="1"/>
      <c r="K203" s="1"/>
      <c r="L203" s="177"/>
      <c r="M203" s="177"/>
      <c r="N203" s="5"/>
      <c r="O203" s="5"/>
      <c r="P203" s="5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</row>
    <row r="204" spans="2:29" ht="12.75">
      <c r="B204" s="1"/>
      <c r="C204" s="145"/>
      <c r="D204" s="1"/>
      <c r="E204" s="1"/>
      <c r="F204" s="1"/>
      <c r="G204" s="1"/>
      <c r="H204" s="1"/>
      <c r="I204" s="1"/>
      <c r="J204" s="1"/>
      <c r="K204" s="1"/>
      <c r="L204" s="177"/>
      <c r="M204" s="177"/>
      <c r="N204" s="5"/>
      <c r="O204" s="5"/>
      <c r="P204" s="5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</row>
    <row r="205" spans="2:29" ht="12.75">
      <c r="B205" s="1"/>
      <c r="C205" s="145"/>
      <c r="D205" s="1"/>
      <c r="E205" s="1"/>
      <c r="F205" s="1"/>
      <c r="G205" s="1"/>
      <c r="H205" s="1"/>
      <c r="I205" s="1"/>
      <c r="J205" s="1"/>
      <c r="K205" s="1"/>
      <c r="L205" s="175"/>
      <c r="M205" s="175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</row>
    <row r="206" spans="2:29" ht="12.75">
      <c r="B206" s="1"/>
      <c r="C206" s="145"/>
      <c r="D206" s="1"/>
      <c r="E206" s="1"/>
      <c r="F206" s="1"/>
      <c r="G206" s="1"/>
      <c r="H206" s="1"/>
      <c r="I206" s="1"/>
      <c r="J206" s="1"/>
      <c r="K206" s="1"/>
      <c r="L206" s="175"/>
      <c r="M206" s="175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</row>
    <row r="207" spans="2:29" ht="12.75">
      <c r="B207" s="1"/>
      <c r="C207" s="145"/>
      <c r="D207" s="1"/>
      <c r="E207" s="1"/>
      <c r="F207" s="1"/>
      <c r="G207" s="1"/>
      <c r="H207" s="1"/>
      <c r="I207" s="1"/>
      <c r="J207" s="1"/>
      <c r="K207" s="1"/>
      <c r="L207" s="175"/>
      <c r="M207" s="175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</row>
    <row r="208" spans="2:29" ht="12.75">
      <c r="B208" s="1"/>
      <c r="C208" s="145"/>
      <c r="D208" s="1"/>
      <c r="E208" s="1"/>
      <c r="F208" s="1"/>
      <c r="G208" s="1"/>
      <c r="H208" s="1"/>
      <c r="I208" s="1"/>
      <c r="J208" s="1"/>
      <c r="K208" s="1"/>
      <c r="L208" s="175"/>
      <c r="M208" s="175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</row>
    <row r="209" spans="2:29" ht="12.75">
      <c r="B209" s="1"/>
      <c r="C209" s="145"/>
      <c r="D209" s="1"/>
      <c r="E209" s="1"/>
      <c r="F209" s="1"/>
      <c r="G209" s="1"/>
      <c r="H209" s="1"/>
      <c r="I209" s="1"/>
      <c r="J209" s="1"/>
      <c r="K209" s="1"/>
      <c r="L209" s="175"/>
      <c r="M209" s="175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</row>
    <row r="210" spans="2:29" ht="12.75">
      <c r="B210" s="1"/>
      <c r="C210" s="145"/>
      <c r="D210" s="1"/>
      <c r="E210" s="1"/>
      <c r="F210" s="1"/>
      <c r="G210" s="1"/>
      <c r="H210" s="1"/>
      <c r="I210" s="1"/>
      <c r="J210" s="1"/>
      <c r="K210" s="1"/>
      <c r="L210" s="175"/>
      <c r="M210" s="175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</row>
    <row r="211" spans="2:29" ht="12.75">
      <c r="B211" s="1"/>
      <c r="C211" s="145"/>
      <c r="D211" s="1"/>
      <c r="E211" s="1"/>
      <c r="F211" s="1"/>
      <c r="G211" s="1"/>
      <c r="H211" s="1"/>
      <c r="I211" s="1"/>
      <c r="J211" s="1"/>
      <c r="K211" s="1"/>
      <c r="L211" s="175"/>
      <c r="M211" s="175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</row>
    <row r="212" spans="2:29" ht="12.75">
      <c r="B212" s="1"/>
      <c r="C212" s="145"/>
      <c r="D212" s="1"/>
      <c r="E212" s="1"/>
      <c r="F212" s="1"/>
      <c r="G212" s="1"/>
      <c r="H212" s="1"/>
      <c r="I212" s="1"/>
      <c r="J212" s="1"/>
      <c r="K212" s="1"/>
      <c r="L212" s="175"/>
      <c r="M212" s="175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</row>
    <row r="213" spans="2:29" ht="12.75">
      <c r="B213" s="1"/>
      <c r="C213" s="145"/>
      <c r="D213" s="1"/>
      <c r="E213" s="1"/>
      <c r="F213" s="1"/>
      <c r="G213" s="1"/>
      <c r="H213" s="1"/>
      <c r="I213" s="1"/>
      <c r="J213" s="1"/>
      <c r="K213" s="1"/>
      <c r="L213" s="175"/>
      <c r="M213" s="175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</row>
    <row r="214" spans="2:29" ht="12.75">
      <c r="B214" s="1"/>
      <c r="C214" s="145"/>
      <c r="D214" s="1"/>
      <c r="E214" s="1"/>
      <c r="F214" s="1"/>
      <c r="G214" s="1"/>
      <c r="H214" s="1"/>
      <c r="I214" s="1"/>
      <c r="J214" s="1"/>
      <c r="K214" s="1"/>
      <c r="L214" s="175"/>
      <c r="M214" s="175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</row>
    <row r="215" spans="2:29" ht="12.75">
      <c r="B215" s="1"/>
      <c r="C215" s="145"/>
      <c r="D215" s="1"/>
      <c r="E215" s="1"/>
      <c r="F215" s="1"/>
      <c r="G215" s="1"/>
      <c r="H215" s="1"/>
      <c r="I215" s="1"/>
      <c r="J215" s="1"/>
      <c r="K215" s="1"/>
      <c r="L215" s="175"/>
      <c r="M215" s="175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</row>
    <row r="216" spans="2:29" ht="12.75">
      <c r="B216" s="1"/>
      <c r="C216" s="145"/>
      <c r="D216" s="1"/>
      <c r="E216" s="1"/>
      <c r="F216" s="1"/>
      <c r="G216" s="1"/>
      <c r="H216" s="1"/>
      <c r="I216" s="1"/>
      <c r="J216" s="1"/>
      <c r="K216" s="1"/>
      <c r="L216" s="175"/>
      <c r="M216" s="175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</row>
    <row r="217" spans="2:29" ht="12.75">
      <c r="B217" s="1"/>
      <c r="C217" s="145"/>
      <c r="D217" s="1"/>
      <c r="E217" s="1"/>
      <c r="F217" s="1"/>
      <c r="G217" s="1"/>
      <c r="H217" s="1"/>
      <c r="I217" s="1"/>
      <c r="J217" s="1"/>
      <c r="K217" s="1"/>
      <c r="L217" s="175"/>
      <c r="M217" s="175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</row>
    <row r="218" spans="2:29" ht="12.75">
      <c r="B218" s="1"/>
      <c r="C218" s="145"/>
      <c r="D218" s="1"/>
      <c r="E218" s="1"/>
      <c r="F218" s="1"/>
      <c r="G218" s="1"/>
      <c r="H218" s="1"/>
      <c r="I218" s="1"/>
      <c r="J218" s="1"/>
      <c r="K218" s="1"/>
      <c r="L218" s="175"/>
      <c r="M218" s="175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</row>
    <row r="219" spans="2:29" ht="12.75">
      <c r="B219" s="1"/>
      <c r="C219" s="145"/>
      <c r="D219" s="1"/>
      <c r="E219" s="1"/>
      <c r="F219" s="1"/>
      <c r="G219" s="1"/>
      <c r="H219" s="1"/>
      <c r="I219" s="1"/>
      <c r="J219" s="1"/>
      <c r="K219" s="1"/>
      <c r="L219" s="175"/>
      <c r="M219" s="175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</row>
    <row r="220" spans="2:29" ht="12.75">
      <c r="B220" s="1"/>
      <c r="C220" s="145"/>
      <c r="D220" s="1"/>
      <c r="E220" s="1"/>
      <c r="F220" s="1"/>
      <c r="G220" s="1"/>
      <c r="H220" s="1"/>
      <c r="I220" s="1"/>
      <c r="J220" s="1"/>
      <c r="K220" s="1"/>
      <c r="L220" s="175"/>
      <c r="M220" s="175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</row>
    <row r="221" spans="2:29" ht="12.75">
      <c r="B221" s="1"/>
      <c r="C221" s="145"/>
      <c r="D221" s="1"/>
      <c r="E221" s="1"/>
      <c r="F221" s="1"/>
      <c r="G221" s="1"/>
      <c r="H221" s="1"/>
      <c r="I221" s="1"/>
      <c r="J221" s="1"/>
      <c r="K221" s="1"/>
      <c r="L221" s="175"/>
      <c r="M221" s="175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</row>
    <row r="222" spans="2:29" ht="12.75">
      <c r="B222" s="1"/>
      <c r="C222" s="145"/>
      <c r="D222" s="1"/>
      <c r="E222" s="1"/>
      <c r="F222" s="1"/>
      <c r="G222" s="1"/>
      <c r="H222" s="1"/>
      <c r="I222" s="1"/>
      <c r="J222" s="1"/>
      <c r="K222" s="1"/>
      <c r="L222" s="175"/>
      <c r="M222" s="175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</row>
    <row r="223" spans="2:29" ht="12.75">
      <c r="B223" s="1"/>
      <c r="C223" s="145"/>
      <c r="D223" s="1"/>
      <c r="E223" s="1"/>
      <c r="F223" s="1"/>
      <c r="G223" s="1"/>
      <c r="H223" s="1"/>
      <c r="I223" s="1"/>
      <c r="J223" s="1"/>
      <c r="K223" s="1"/>
      <c r="L223" s="175"/>
      <c r="M223" s="175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</row>
    <row r="224" spans="2:29" ht="12.75">
      <c r="B224" s="1"/>
      <c r="C224" s="145"/>
      <c r="D224" s="1"/>
      <c r="E224" s="1"/>
      <c r="F224" s="1"/>
      <c r="G224" s="1"/>
      <c r="H224" s="1"/>
      <c r="I224" s="1"/>
      <c r="J224" s="1"/>
      <c r="K224" s="1"/>
      <c r="L224" s="175"/>
      <c r="M224" s="175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</row>
    <row r="225" spans="2:29" ht="12.75">
      <c r="B225" s="1"/>
      <c r="C225" s="145"/>
      <c r="D225" s="1"/>
      <c r="E225" s="1"/>
      <c r="F225" s="1"/>
      <c r="G225" s="1"/>
      <c r="H225" s="1"/>
      <c r="I225" s="1"/>
      <c r="J225" s="1"/>
      <c r="K225" s="1"/>
      <c r="L225" s="175"/>
      <c r="M225" s="175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</row>
    <row r="226" spans="2:29" ht="12.75">
      <c r="B226" s="1"/>
      <c r="C226" s="145"/>
      <c r="D226" s="1"/>
      <c r="E226" s="1"/>
      <c r="F226" s="1"/>
      <c r="G226" s="1"/>
      <c r="H226" s="1"/>
      <c r="I226" s="1"/>
      <c r="J226" s="1"/>
      <c r="K226" s="1"/>
      <c r="L226" s="175"/>
      <c r="M226" s="175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</row>
    <row r="227" spans="2:29" ht="12.75">
      <c r="B227" s="1"/>
      <c r="C227" s="145"/>
      <c r="D227" s="1"/>
      <c r="E227" s="1"/>
      <c r="F227" s="1"/>
      <c r="G227" s="1"/>
      <c r="H227" s="1"/>
      <c r="I227" s="1"/>
      <c r="J227" s="1"/>
      <c r="K227" s="1"/>
      <c r="L227" s="175"/>
      <c r="M227" s="175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</row>
    <row r="228" spans="2:29" ht="12.75">
      <c r="B228" s="1"/>
      <c r="C228" s="145"/>
      <c r="D228" s="1"/>
      <c r="E228" s="1"/>
      <c r="F228" s="1"/>
      <c r="G228" s="1"/>
      <c r="H228" s="1"/>
      <c r="I228" s="1"/>
      <c r="J228" s="1"/>
      <c r="K228" s="1"/>
      <c r="L228" s="175"/>
      <c r="M228" s="175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</row>
    <row r="229" spans="2:29" ht="12.75">
      <c r="B229" s="1"/>
      <c r="C229" s="145"/>
      <c r="D229" s="1"/>
      <c r="E229" s="1"/>
      <c r="F229" s="1"/>
      <c r="G229" s="1"/>
      <c r="H229" s="1"/>
      <c r="I229" s="1"/>
      <c r="J229" s="1"/>
      <c r="K229" s="1"/>
      <c r="L229" s="175"/>
      <c r="M229" s="175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</row>
    <row r="230" spans="2:29" ht="12.75">
      <c r="B230" s="1"/>
      <c r="C230" s="145"/>
      <c r="D230" s="1"/>
      <c r="E230" s="1"/>
      <c r="F230" s="1"/>
      <c r="G230" s="1"/>
      <c r="H230" s="1"/>
      <c r="I230" s="1"/>
      <c r="J230" s="1"/>
      <c r="K230" s="1"/>
      <c r="L230" s="175"/>
      <c r="M230" s="175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</row>
    <row r="231" spans="2:29" ht="12.75">
      <c r="B231" s="1"/>
      <c r="C231" s="145"/>
      <c r="D231" s="1"/>
      <c r="E231" s="1"/>
      <c r="F231" s="1"/>
      <c r="G231" s="1"/>
      <c r="H231" s="1"/>
      <c r="I231" s="1"/>
      <c r="J231" s="1"/>
      <c r="K231" s="1"/>
      <c r="L231" s="175"/>
      <c r="M231" s="175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</row>
    <row r="232" spans="2:29" ht="12.75">
      <c r="B232" s="1"/>
      <c r="C232" s="145"/>
      <c r="D232" s="1"/>
      <c r="E232" s="1"/>
      <c r="F232" s="1"/>
      <c r="G232" s="1"/>
      <c r="H232" s="1"/>
      <c r="I232" s="1"/>
      <c r="J232" s="1"/>
      <c r="K232" s="1"/>
      <c r="L232" s="175"/>
      <c r="M232" s="175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</row>
    <row r="233" spans="2:29" ht="12.75">
      <c r="B233" s="1"/>
      <c r="C233" s="145"/>
      <c r="D233" s="1"/>
      <c r="E233" s="1"/>
      <c r="F233" s="1"/>
      <c r="G233" s="1"/>
      <c r="H233" s="1"/>
      <c r="I233" s="1"/>
      <c r="J233" s="1"/>
      <c r="K233" s="1"/>
      <c r="L233" s="175"/>
      <c r="M233" s="175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</row>
    <row r="234" spans="2:29" ht="12.75">
      <c r="B234" s="1"/>
      <c r="C234" s="145"/>
      <c r="D234" s="1"/>
      <c r="E234" s="1"/>
      <c r="F234" s="1"/>
      <c r="G234" s="1"/>
      <c r="H234" s="1"/>
      <c r="I234" s="1"/>
      <c r="J234" s="1"/>
      <c r="K234" s="1"/>
      <c r="L234" s="175"/>
      <c r="M234" s="175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</row>
    <row r="235" spans="2:29" ht="12.75">
      <c r="B235" s="1"/>
      <c r="C235" s="145"/>
      <c r="D235" s="1"/>
      <c r="E235" s="1"/>
      <c r="F235" s="1"/>
      <c r="G235" s="1"/>
      <c r="H235" s="1"/>
      <c r="I235" s="1"/>
      <c r="J235" s="1"/>
      <c r="K235" s="1"/>
      <c r="L235" s="175"/>
      <c r="M235" s="175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</row>
    <row r="236" spans="2:29" ht="12.75">
      <c r="B236" s="1"/>
      <c r="C236" s="145"/>
      <c r="D236" s="1"/>
      <c r="E236" s="1"/>
      <c r="F236" s="1"/>
      <c r="G236" s="1"/>
      <c r="H236" s="1"/>
      <c r="I236" s="1"/>
      <c r="J236" s="1"/>
      <c r="K236" s="1"/>
      <c r="L236" s="175"/>
      <c r="M236" s="175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</row>
    <row r="237" spans="2:29" ht="12.75">
      <c r="B237" s="1"/>
      <c r="C237" s="145"/>
      <c r="D237" s="1"/>
      <c r="E237" s="1"/>
      <c r="F237" s="1"/>
      <c r="G237" s="1"/>
      <c r="H237" s="1"/>
      <c r="I237" s="1"/>
      <c r="J237" s="1"/>
      <c r="K237" s="1"/>
      <c r="L237" s="175"/>
      <c r="M237" s="175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</row>
    <row r="238" spans="2:29" ht="12.75">
      <c r="B238" s="1"/>
      <c r="C238" s="145"/>
      <c r="D238" s="1"/>
      <c r="E238" s="1"/>
      <c r="F238" s="1"/>
      <c r="G238" s="1"/>
      <c r="H238" s="1"/>
      <c r="I238" s="1"/>
      <c r="J238" s="1"/>
      <c r="K238" s="1"/>
      <c r="L238" s="175"/>
      <c r="M238" s="175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</row>
    <row r="239" spans="2:29" ht="12.75">
      <c r="B239" s="1"/>
      <c r="C239" s="145"/>
      <c r="D239" s="1"/>
      <c r="E239" s="1"/>
      <c r="F239" s="1"/>
      <c r="G239" s="1"/>
      <c r="H239" s="1"/>
      <c r="I239" s="1"/>
      <c r="J239" s="1"/>
      <c r="K239" s="1"/>
      <c r="L239" s="175"/>
      <c r="M239" s="175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</row>
    <row r="240" spans="2:29" ht="12.75">
      <c r="B240" s="1"/>
      <c r="C240" s="145"/>
      <c r="D240" s="1"/>
      <c r="E240" s="1"/>
      <c r="F240" s="1"/>
      <c r="G240" s="1"/>
      <c r="H240" s="1"/>
      <c r="I240" s="1"/>
      <c r="J240" s="1"/>
      <c r="K240" s="1"/>
      <c r="L240" s="175"/>
      <c r="M240" s="175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</row>
    <row r="241" spans="2:29" ht="12.75">
      <c r="B241" s="1"/>
      <c r="C241" s="145"/>
      <c r="D241" s="1"/>
      <c r="E241" s="1"/>
      <c r="F241" s="1"/>
      <c r="G241" s="1"/>
      <c r="H241" s="1"/>
      <c r="I241" s="1"/>
      <c r="J241" s="1"/>
      <c r="K241" s="1"/>
      <c r="L241" s="175"/>
      <c r="M241" s="175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</row>
    <row r="242" spans="2:29" ht="12.75">
      <c r="B242" s="1"/>
      <c r="C242" s="145"/>
      <c r="D242" s="1"/>
      <c r="E242" s="1"/>
      <c r="F242" s="1"/>
      <c r="G242" s="1"/>
      <c r="H242" s="1"/>
      <c r="I242" s="1"/>
      <c r="J242" s="1"/>
      <c r="K242" s="1"/>
      <c r="L242" s="175"/>
      <c r="M242" s="175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</row>
    <row r="243" spans="2:29" ht="12.75">
      <c r="B243" s="1"/>
      <c r="C243" s="145"/>
      <c r="D243" s="1"/>
      <c r="E243" s="1"/>
      <c r="F243" s="1"/>
      <c r="G243" s="1"/>
      <c r="H243" s="1"/>
      <c r="I243" s="1"/>
      <c r="J243" s="1"/>
      <c r="K243" s="1"/>
      <c r="L243" s="175"/>
      <c r="M243" s="175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</row>
    <row r="244" spans="2:29" ht="12.75">
      <c r="B244" s="1"/>
      <c r="C244" s="145"/>
      <c r="D244" s="1"/>
      <c r="E244" s="1"/>
      <c r="F244" s="1"/>
      <c r="G244" s="1"/>
      <c r="H244" s="1"/>
      <c r="I244" s="1"/>
      <c r="J244" s="1"/>
      <c r="K244" s="1"/>
      <c r="L244" s="175"/>
      <c r="M244" s="175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</row>
    <row r="245" spans="2:29" ht="12.75">
      <c r="B245" s="1"/>
      <c r="C245" s="145"/>
      <c r="D245" s="1"/>
      <c r="E245" s="1"/>
      <c r="F245" s="1"/>
      <c r="G245" s="1"/>
      <c r="H245" s="1"/>
      <c r="I245" s="1"/>
      <c r="J245" s="1"/>
      <c r="K245" s="1"/>
      <c r="L245" s="175"/>
      <c r="M245" s="175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</row>
    <row r="246" spans="2:29" ht="12.75">
      <c r="B246" s="1"/>
      <c r="C246" s="145"/>
      <c r="D246" s="1"/>
      <c r="E246" s="1"/>
      <c r="F246" s="1"/>
      <c r="G246" s="1"/>
      <c r="H246" s="1"/>
      <c r="I246" s="1"/>
      <c r="J246" s="1"/>
      <c r="K246" s="1"/>
      <c r="L246" s="175"/>
      <c r="M246" s="175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</row>
    <row r="247" spans="2:29" ht="12.75">
      <c r="B247" s="1"/>
      <c r="C247" s="145"/>
      <c r="D247" s="1"/>
      <c r="E247" s="1"/>
      <c r="F247" s="1"/>
      <c r="G247" s="1"/>
      <c r="H247" s="1"/>
      <c r="I247" s="1"/>
      <c r="J247" s="1"/>
      <c r="K247" s="1"/>
      <c r="L247" s="175"/>
      <c r="M247" s="175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</row>
    <row r="248" spans="2:29" ht="12.75">
      <c r="B248" s="1"/>
      <c r="C248" s="145"/>
      <c r="D248" s="1"/>
      <c r="E248" s="1"/>
      <c r="F248" s="1"/>
      <c r="G248" s="1"/>
      <c r="H248" s="1"/>
      <c r="I248" s="1"/>
      <c r="J248" s="1"/>
      <c r="K248" s="1"/>
      <c r="L248" s="175"/>
      <c r="M248" s="175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</row>
    <row r="249" spans="2:29" ht="12.75">
      <c r="B249" s="1"/>
      <c r="C249" s="145"/>
      <c r="D249" s="1"/>
      <c r="E249" s="1"/>
      <c r="F249" s="1"/>
      <c r="G249" s="1"/>
      <c r="H249" s="1"/>
      <c r="I249" s="1"/>
      <c r="J249" s="1"/>
      <c r="K249" s="1"/>
      <c r="L249" s="175"/>
      <c r="M249" s="175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</row>
    <row r="250" spans="2:29" ht="12.75">
      <c r="B250" s="1"/>
      <c r="C250" s="145"/>
      <c r="D250" s="1"/>
      <c r="E250" s="1"/>
      <c r="F250" s="1"/>
      <c r="G250" s="1"/>
      <c r="H250" s="1"/>
      <c r="I250" s="1"/>
      <c r="J250" s="1"/>
      <c r="K250" s="1"/>
      <c r="L250" s="175"/>
      <c r="M250" s="175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</row>
    <row r="251" spans="2:29" ht="12.75">
      <c r="B251" s="1"/>
      <c r="C251" s="145"/>
      <c r="D251" s="1"/>
      <c r="E251" s="1"/>
      <c r="F251" s="1"/>
      <c r="G251" s="1"/>
      <c r="H251" s="1"/>
      <c r="I251" s="1"/>
      <c r="J251" s="1"/>
      <c r="K251" s="1"/>
      <c r="L251" s="175"/>
      <c r="M251" s="175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</row>
    <row r="252" spans="2:29" ht="12.75">
      <c r="B252" s="1"/>
      <c r="C252" s="145"/>
      <c r="D252" s="1"/>
      <c r="E252" s="1"/>
      <c r="F252" s="1"/>
      <c r="G252" s="1"/>
      <c r="H252" s="1"/>
      <c r="I252" s="1"/>
      <c r="J252" s="1"/>
      <c r="K252" s="1"/>
      <c r="L252" s="175"/>
      <c r="M252" s="175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</row>
    <row r="253" spans="2:29" ht="12.75">
      <c r="B253" s="1"/>
      <c r="C253" s="145"/>
      <c r="D253" s="1"/>
      <c r="E253" s="1"/>
      <c r="F253" s="1"/>
      <c r="G253" s="1"/>
      <c r="H253" s="1"/>
      <c r="I253" s="1"/>
      <c r="J253" s="1"/>
      <c r="K253" s="1"/>
      <c r="L253" s="175"/>
      <c r="M253" s="175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</row>
    <row r="254" spans="2:29" ht="12.75">
      <c r="B254" s="1"/>
      <c r="C254" s="145"/>
      <c r="D254" s="1"/>
      <c r="E254" s="1"/>
      <c r="F254" s="1"/>
      <c r="G254" s="1"/>
      <c r="H254" s="1"/>
      <c r="I254" s="1"/>
      <c r="J254" s="1"/>
      <c r="K254" s="1"/>
      <c r="L254" s="175"/>
      <c r="M254" s="175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</row>
    <row r="255" spans="2:29" ht="12.75">
      <c r="B255" s="1"/>
      <c r="C255" s="145"/>
      <c r="D255" s="1"/>
      <c r="E255" s="1"/>
      <c r="F255" s="1"/>
      <c r="G255" s="1"/>
      <c r="H255" s="1"/>
      <c r="I255" s="1"/>
      <c r="J255" s="1"/>
      <c r="K255" s="1"/>
      <c r="L255" s="175"/>
      <c r="M255" s="175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</row>
    <row r="256" spans="2:29" ht="12.75">
      <c r="B256" s="1"/>
      <c r="C256" s="145"/>
      <c r="D256" s="1"/>
      <c r="E256" s="1"/>
      <c r="F256" s="1"/>
      <c r="G256" s="1"/>
      <c r="H256" s="1"/>
      <c r="I256" s="1"/>
      <c r="J256" s="1"/>
      <c r="K256" s="1"/>
      <c r="L256" s="175"/>
      <c r="M256" s="175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</row>
    <row r="257" spans="2:29" ht="12.75">
      <c r="B257" s="1"/>
      <c r="C257" s="145"/>
      <c r="D257" s="1"/>
      <c r="E257" s="1"/>
      <c r="F257" s="1"/>
      <c r="G257" s="1"/>
      <c r="H257" s="1"/>
      <c r="I257" s="1"/>
      <c r="J257" s="1"/>
      <c r="K257" s="1"/>
      <c r="L257" s="175"/>
      <c r="M257" s="175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</row>
    <row r="258" spans="2:29" ht="12.75">
      <c r="B258" s="1"/>
      <c r="C258" s="145"/>
      <c r="D258" s="1"/>
      <c r="E258" s="1"/>
      <c r="F258" s="1"/>
      <c r="G258" s="1"/>
      <c r="H258" s="1"/>
      <c r="I258" s="1"/>
      <c r="J258" s="1"/>
      <c r="K258" s="1"/>
      <c r="L258" s="175"/>
      <c r="M258" s="175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</row>
    <row r="259" spans="2:29" ht="12.75">
      <c r="B259" s="1"/>
      <c r="C259" s="145"/>
      <c r="D259" s="1"/>
      <c r="E259" s="1"/>
      <c r="F259" s="1"/>
      <c r="G259" s="1"/>
      <c r="H259" s="1"/>
      <c r="I259" s="1"/>
      <c r="J259" s="1"/>
      <c r="K259" s="1"/>
      <c r="L259" s="175"/>
      <c r="M259" s="175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</row>
  </sheetData>
  <sheetProtection/>
  <mergeCells count="18">
    <mergeCell ref="F1:K1"/>
    <mergeCell ref="L72:T72"/>
    <mergeCell ref="A6:A7"/>
    <mergeCell ref="B6:B7"/>
    <mergeCell ref="C6:E6"/>
    <mergeCell ref="F6:G6"/>
    <mergeCell ref="H6:I6"/>
    <mergeCell ref="J6:J7"/>
    <mergeCell ref="A5:G5"/>
    <mergeCell ref="A3:I3"/>
    <mergeCell ref="A2:H2"/>
    <mergeCell ref="J2:K2"/>
    <mergeCell ref="B4:E4"/>
    <mergeCell ref="L73:T73"/>
    <mergeCell ref="K6:K7"/>
    <mergeCell ref="A8:I8"/>
    <mergeCell ref="A42:I42"/>
    <mergeCell ref="B72:K72"/>
  </mergeCells>
  <printOptions/>
  <pageMargins left="0.7" right="0.7" top="0.75" bottom="0.75" header="0.3" footer="0.3"/>
  <pageSetup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Планотдел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</dc:creator>
  <cp:keywords/>
  <dc:description/>
  <cp:lastModifiedBy>Shumeyko_T</cp:lastModifiedBy>
  <cp:lastPrinted>2015-02-27T11:22:01Z</cp:lastPrinted>
  <dcterms:created xsi:type="dcterms:W3CDTF">2006-02-21T05:43:58Z</dcterms:created>
  <dcterms:modified xsi:type="dcterms:W3CDTF">2015-02-27T12:17:22Z</dcterms:modified>
  <cp:category/>
  <cp:version/>
  <cp:contentType/>
  <cp:contentStatus/>
</cp:coreProperties>
</file>