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60" windowHeight="9270" activeTab="0"/>
  </bookViews>
  <sheets>
    <sheet name="Р.П. 2013" sheetId="1" r:id="rId1"/>
    <sheet name="8.01" sheetId="2" r:id="rId2"/>
    <sheet name="б.п.8.1" sheetId="3" r:id="rId3"/>
    <sheet name="б.п.16.05.12" sheetId="4" r:id="rId4"/>
    <sheet name="07.08" sheetId="5" r:id="rId5"/>
    <sheet name="17.09" sheetId="6" r:id="rId6"/>
    <sheet name="б.п.17.09.12" sheetId="7" r:id="rId7"/>
    <sheet name="план на 2014" sheetId="8" r:id="rId8"/>
    <sheet name="Лист1" sheetId="9" r:id="rId9"/>
    <sheet name="21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'8.01'!$A$1:$Q$98</definedName>
    <definedName name="_xlnm.Print_Area" localSheetId="8">'Лист1'!$A$1:$Y$174</definedName>
    <definedName name="_xlnm.Print_Area" localSheetId="7">'план на 2014'!$A$1:$K$205</definedName>
    <definedName name="_xlnm.Print_Area" localSheetId="0">'Р.П. 2013'!$A$1:$I$33</definedName>
  </definedNames>
  <calcPr fullCalcOnLoad="1"/>
</workbook>
</file>

<file path=xl/sharedStrings.xml><?xml version="1.0" encoding="utf-8"?>
<sst xmlns="http://schemas.openxmlformats.org/spreadsheetml/2006/main" count="6199" uniqueCount="710">
  <si>
    <t>№ з/п</t>
  </si>
  <si>
    <t>Примітка</t>
  </si>
  <si>
    <t>міський бюджет</t>
  </si>
  <si>
    <t>січень-грудень</t>
  </si>
  <si>
    <t>22.13.1</t>
  </si>
  <si>
    <t>21.12.5</t>
  </si>
  <si>
    <t>21.12.1</t>
  </si>
  <si>
    <t>21.23.1</t>
  </si>
  <si>
    <t>22.22.2</t>
  </si>
  <si>
    <t>25.24.2</t>
  </si>
  <si>
    <t>28.61.1</t>
  </si>
  <si>
    <t>28.73.1</t>
  </si>
  <si>
    <t>КФК 010116</t>
  </si>
  <si>
    <t>складські послуги</t>
  </si>
  <si>
    <t>послуги охорони та ППА держархіву</t>
  </si>
  <si>
    <t>21.22.1</t>
  </si>
  <si>
    <t>65.12.1</t>
  </si>
  <si>
    <t>74.81.2</t>
  </si>
  <si>
    <t>33.50.1</t>
  </si>
  <si>
    <t>52.48.3</t>
  </si>
  <si>
    <t xml:space="preserve">послуги банку за розрахунково-касове обслуговування </t>
  </si>
  <si>
    <t>72.50.1</t>
  </si>
  <si>
    <t>розробка та придбання спеціалізованого програмного забезпечення</t>
  </si>
  <si>
    <t>72.20.3</t>
  </si>
  <si>
    <t>74.60.1</t>
  </si>
  <si>
    <t>22.25.1</t>
  </si>
  <si>
    <t>45.43.1</t>
  </si>
  <si>
    <t>45.44.2</t>
  </si>
  <si>
    <t>45.45.1</t>
  </si>
  <si>
    <t>74.70.1</t>
  </si>
  <si>
    <t>90.00.1</t>
  </si>
  <si>
    <t>90.00.3</t>
  </si>
  <si>
    <t>93.01.1</t>
  </si>
  <si>
    <t>послуги з сухого очищення килимів та килимових виробів (килимів, паласів, драпірувань і штор)</t>
  </si>
  <si>
    <t>послуги з каналізаційного видалення та оброблення рідких відходів, технічне обслуговування каналізаційних систем</t>
  </si>
  <si>
    <t>послуги зі збирання твердих відходів, збір та вивіз сміття</t>
  </si>
  <si>
    <t>90.00.2</t>
  </si>
  <si>
    <t>санітарне оброблення та аналогічні послуги (замітання,  прибирання снігу тощо)</t>
  </si>
  <si>
    <t>послуги по технічному обслуговуванню і ремонту ліфтів</t>
  </si>
  <si>
    <t>29.22.9</t>
  </si>
  <si>
    <t>КФК 250404 депут.пр.</t>
  </si>
  <si>
    <t>22.11.2</t>
  </si>
  <si>
    <t>Друкована продукція, інформаційні, методичні  та законодавчі документи</t>
  </si>
  <si>
    <t>КФК 250404 пр.підв.кв.</t>
  </si>
  <si>
    <t>80.42.1</t>
  </si>
  <si>
    <t>17.20.3</t>
  </si>
  <si>
    <t>63.12.1</t>
  </si>
  <si>
    <t>15.98.1</t>
  </si>
  <si>
    <t>22.31.1</t>
  </si>
  <si>
    <t>послуги з технічного обслуговування радіаторів центрального опалення</t>
  </si>
  <si>
    <t>28.22.1</t>
  </si>
  <si>
    <t>технічне обслуговування регулювальних систем центрального опалення та систем вентиляції</t>
  </si>
  <si>
    <t>45.33.1</t>
  </si>
  <si>
    <t>КФК 250404 комп.</t>
  </si>
  <si>
    <t>45.62.4</t>
  </si>
  <si>
    <t>відзнаки виконавчого комітету Кіровоградської міської ради "За заслуги" I ступеня (золото), II ступеня (срібло), комплекти атрибутів Почесного громадянина міста Кіровограда (золото з діамантами)</t>
  </si>
  <si>
    <t>лютий-грудень</t>
  </si>
  <si>
    <t>Джерело фінансування</t>
  </si>
  <si>
    <t>послуги по озвучуванню та звукопідсилюванню сесій та нарад</t>
  </si>
  <si>
    <t xml:space="preserve">роботи із зовнішнього очищення будівель, благоустрою </t>
  </si>
  <si>
    <t>41.00.2</t>
  </si>
  <si>
    <t>32.20.2</t>
  </si>
  <si>
    <t>30.01.1</t>
  </si>
  <si>
    <t>18.23.2</t>
  </si>
  <si>
    <t>послуги з прибирання будинків (прибирання внутрішніх приміщень, прибирання сходів, миття та натирання підлог, миття внутрішніх вікон та дверей),послуги з дезінфекції і дезінсекції</t>
  </si>
  <si>
    <t>КФК 250404 комп., пр.дозв.системи</t>
  </si>
  <si>
    <t>створення і впровадження локальної мережі, веб-сайту</t>
  </si>
  <si>
    <t xml:space="preserve">годинники з символікою міста </t>
  </si>
  <si>
    <t>червень</t>
  </si>
  <si>
    <t>КФК 250404пр.комп., дозв.сист.</t>
  </si>
  <si>
    <t>КФК 010116, КФК 250404: ДНД, депут.,пр.дозв.сист.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</si>
  <si>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</si>
  <si>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</si>
  <si>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</si>
  <si>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</si>
  <si>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КФК 250404</t>
  </si>
  <si>
    <t>липень</t>
  </si>
  <si>
    <t>серпень</t>
  </si>
  <si>
    <t xml:space="preserve">КФК 250404 </t>
  </si>
  <si>
    <t>мський бюджет</t>
  </si>
  <si>
    <t>червень-грудень</t>
  </si>
  <si>
    <t>КФК120100телебачення і радіомовлення</t>
  </si>
  <si>
    <t>монети та медалі</t>
  </si>
  <si>
    <t>36.21.10</t>
  </si>
  <si>
    <t>травень-грудень</t>
  </si>
  <si>
    <t>КФК250404Прогам.відз.визн.подій</t>
  </si>
  <si>
    <t>22.22.3</t>
  </si>
  <si>
    <t>КФК 010116,250404</t>
  </si>
  <si>
    <t>30.02.1</t>
  </si>
  <si>
    <t>250404 звед</t>
  </si>
  <si>
    <t>250404 спец</t>
  </si>
  <si>
    <t>250404 комп</t>
  </si>
  <si>
    <t>250404 навч</t>
  </si>
  <si>
    <t>250404 асоц</t>
  </si>
  <si>
    <t>250404 деп</t>
  </si>
  <si>
    <t>250404 ДНД</t>
  </si>
  <si>
    <t>250404 дозв</t>
  </si>
  <si>
    <t>250404 відзнаки</t>
  </si>
  <si>
    <t>послуги з телеспостережень проникнення сторонніх осіб на територію будинків</t>
  </si>
  <si>
    <t>74.30.1</t>
  </si>
  <si>
    <t>послуги з технічних випробувань та аналізу інші</t>
  </si>
  <si>
    <t>64.20.1</t>
  </si>
  <si>
    <t>52.74.1</t>
  </si>
  <si>
    <t>послуги з ремонту замків, меблів, світильників та інше</t>
  </si>
  <si>
    <t>52.72.1</t>
  </si>
  <si>
    <t>послуги з ремонту кондиціонерів і других електричних машин, електричних нагрівачів, електричних побутових приладів</t>
  </si>
  <si>
    <t>послуги з обслуговування сітей радіомовлення</t>
  </si>
  <si>
    <t>90.32.1</t>
  </si>
  <si>
    <t>послуги з експлаутації залів (концертних, нарад тощо)</t>
  </si>
  <si>
    <t>93.05.1</t>
  </si>
  <si>
    <t>послуги індивідуальні інші</t>
  </si>
  <si>
    <t>90.20.1</t>
  </si>
  <si>
    <t>КЕКВ 1165</t>
  </si>
  <si>
    <t>КЕКВ 1162</t>
  </si>
  <si>
    <t>КЕКВ 1172</t>
  </si>
  <si>
    <t>січень-липень</t>
  </si>
  <si>
    <t>Послуги з навчання  дорослих інші (навчання  та перепідготовка посадових осіб місцевого самоврядування, підвищення кваліфікації)</t>
  </si>
  <si>
    <t>КФК 250404 асоц.міст</t>
  </si>
  <si>
    <t>січень, грудень</t>
  </si>
  <si>
    <t>КЕКВ 1131</t>
  </si>
  <si>
    <t>КЕКВ 1134</t>
  </si>
  <si>
    <t>64.11.1</t>
  </si>
  <si>
    <t>поштові послуги -  відправлення  телеграм, рекомендованих листів</t>
  </si>
  <si>
    <r>
      <t>послуги фельд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егерського зв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язку загального користування</t>
    </r>
  </si>
  <si>
    <t>64.12.1</t>
  </si>
  <si>
    <t>програмне забезпечення, супровід програм, оновлення баз даних</t>
  </si>
  <si>
    <t>КЕКВ 2110</t>
  </si>
  <si>
    <t>КФК 250404 комп., деп.</t>
  </si>
  <si>
    <t>КФК 250404комп</t>
  </si>
  <si>
    <t>22.22.1</t>
  </si>
  <si>
    <t>Продукція друкована інша (книжки чекові, папери цінні, матеріали та формуляри друковані, бланки квитків та інші)</t>
  </si>
  <si>
    <t>Папір та картон оброблені (папір копіювальний)</t>
  </si>
  <si>
    <t xml:space="preserve">Передплата періодичних видань </t>
  </si>
  <si>
    <t>Папір газетний</t>
  </si>
  <si>
    <t>Папір туалетний, серветки, рушники гігієнічні</t>
  </si>
  <si>
    <t>Товари з паперу чи картону шкільні та канцелярські (зошити, блокноти, щоденники, папки для паперів, обкладинки, палітурки, журнали реєстрації, книги бухгалтерські, квитанції, книжки записні і т.ін.)</t>
  </si>
  <si>
    <t>Ножі для паперу, розкриття конвертів</t>
  </si>
  <si>
    <t>Приладдя канцелярське металеве (швидкозшивачі для папок, затискачі для паперів та скріпки канцелярські, скоби, кнопки канцелярські)</t>
  </si>
  <si>
    <t>Апарати телефоні</t>
  </si>
  <si>
    <t>Вироби ювелірні  ( вироби ювелірні з благородних металів (золото, срібло, платина)</t>
  </si>
  <si>
    <t>Сувенірна продукція</t>
  </si>
  <si>
    <t>Оформлення дошки пошани</t>
  </si>
  <si>
    <t>КФК250404 Прогам.відз.визн.подій</t>
  </si>
  <si>
    <t xml:space="preserve">Засоби дезінфікуючі    </t>
  </si>
  <si>
    <t>24.20.1</t>
  </si>
  <si>
    <t xml:space="preserve">24.30.2     </t>
  </si>
  <si>
    <t>Мило та чистильні   препарати, засоби для миття та чистки</t>
  </si>
  <si>
    <t xml:space="preserve">24.51.3     </t>
  </si>
  <si>
    <t>Сорочки формені (х/б тканини)</t>
  </si>
  <si>
    <t>Джерела вторинного електроживлення        
(блоки безперебойного живлення)</t>
  </si>
  <si>
    <t>31.10.5</t>
  </si>
  <si>
    <t>Послуги з технічного  обслуговування і  ремонту конторських, лічильних машин та комп'ютерної техніки ( в т.ч. послуги з заправки картриджів, тонерів)</t>
  </si>
  <si>
    <r>
      <t>представницькі видатки пов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язані з проведенням офіційного прийому представників інших установ (води мінеральні та напої безалкогольні)</t>
    </r>
  </si>
  <si>
    <t>64.20.2</t>
  </si>
  <si>
    <t>70.20.1</t>
  </si>
  <si>
    <t>Послуги з оренди приміщення держархіву</t>
  </si>
  <si>
    <t>72.20.2</t>
  </si>
  <si>
    <r>
      <t>Вузли та приладдя для  комп</t>
    </r>
    <r>
      <rPr>
        <sz val="10"/>
        <color indexed="8"/>
        <rFont val="Arial Cyr"/>
        <family val="0"/>
      </rPr>
      <t>’</t>
    </r>
    <r>
      <rPr>
        <sz val="10"/>
        <color indexed="8"/>
        <rFont val="Times New Roman"/>
        <family val="1"/>
      </rPr>
      <t xml:space="preserve">ютерного устаткування </t>
    </r>
  </si>
  <si>
    <t>КФК 250404 пр.депут., пр.дозв.сист</t>
  </si>
  <si>
    <t>КФК 250404 відз.виз.под.,Діалог</t>
  </si>
  <si>
    <t>КФК 250404 пр.Діалог</t>
  </si>
  <si>
    <t>КФК 010116, КФК 250404: ДНД, депут., КФК 120400</t>
  </si>
  <si>
    <t>Членські внески асоціації міст України</t>
  </si>
  <si>
    <t>Орієнтовний  початок проведення процедури закупівлі</t>
  </si>
  <si>
    <t>Примітки</t>
  </si>
  <si>
    <t>Підрозділи (особи), яких планується залучити до підготовки документації конкурсних торгів (запиту цінових пропозицій, кваліфікаційної документації)</t>
  </si>
  <si>
    <t>Очікувана вартість предмета закупівлі, грн.</t>
  </si>
  <si>
    <t>Відшкодування витрат за електроенергію</t>
  </si>
  <si>
    <t xml:space="preserve">Відшкодування витрат за послуги теплопостачання </t>
  </si>
  <si>
    <t>січень</t>
  </si>
  <si>
    <t>закупівля в одного учасника</t>
  </si>
  <si>
    <t>КФК 250404 пр.підв.кв.,деп</t>
  </si>
  <si>
    <t xml:space="preserve">Послуги інформаційних агентств   </t>
  </si>
  <si>
    <t>КФК 120100</t>
  </si>
  <si>
    <t>92.40.1</t>
  </si>
  <si>
    <t xml:space="preserve"> І.М.Василенко</t>
  </si>
  <si>
    <t>Очікувана вартість предмета закупівлі (грн.)</t>
  </si>
  <si>
    <t>Очіку-ваний строк здійснення закупівлі</t>
  </si>
  <si>
    <t>1</t>
  </si>
  <si>
    <t>2</t>
  </si>
  <si>
    <t>3</t>
  </si>
  <si>
    <t>4</t>
  </si>
  <si>
    <t>5</t>
  </si>
  <si>
    <t>6</t>
  </si>
  <si>
    <t>7</t>
  </si>
  <si>
    <t>8</t>
  </si>
  <si>
    <t>Обладнання копіювально-ромножувальне (копіювальні апарати, принтери, сканери, )</t>
  </si>
  <si>
    <t>тендерний комітет</t>
  </si>
  <si>
    <t>Код ДКПП 016-97</t>
  </si>
  <si>
    <t xml:space="preserve">Затверджено </t>
  </si>
  <si>
    <t>Наказ Міністерства економіки України</t>
  </si>
  <si>
    <t>26.07.2010 № 922</t>
  </si>
  <si>
    <t>(найменування замовника,  ідентифікаційний код за ЄДРПОУ)</t>
  </si>
  <si>
    <t>Код ДКПП 016-97 :  40.30.1</t>
  </si>
  <si>
    <t>Код ДКПП 016-97 :  40.10.3</t>
  </si>
  <si>
    <t>Код КЕКВ для бюджетних коштів</t>
  </si>
  <si>
    <t xml:space="preserve">Без процедури закупівлі </t>
  </si>
  <si>
    <t>9</t>
  </si>
  <si>
    <t>10</t>
  </si>
  <si>
    <t>11</t>
  </si>
  <si>
    <t>Роботи штукатурні</t>
  </si>
  <si>
    <t>Роботи малярні</t>
  </si>
  <si>
    <t>29.13.9</t>
  </si>
  <si>
    <t>31.62.9</t>
  </si>
  <si>
    <t>послуги з технічного обслуговування та утримання в належному стані систем внутрішніх та зовнішніх мереж водовідведення, водопровідних вентилів, кранів, засувок і т.д.</t>
  </si>
  <si>
    <t>послуги з технічного обслуговування та утримання внутрішніх та зовнішніх мереж електропостачання та електроустаткування</t>
  </si>
  <si>
    <t>71.21.1</t>
  </si>
  <si>
    <t xml:space="preserve">Послуги зі здавання під найм (в оренду)  контейнерів  для сміття  </t>
  </si>
  <si>
    <t>32.20.9</t>
  </si>
  <si>
    <t>Послуги з технічного обслуговування  антен</t>
  </si>
  <si>
    <t>45.33.3</t>
  </si>
  <si>
    <t>технічне обслуговування мереж газопостачання</t>
  </si>
  <si>
    <r>
      <t>послуги з обслуговуванню та ремонту засобів зв</t>
    </r>
    <r>
      <rPr>
        <sz val="10"/>
        <color indexed="10"/>
        <rFont val="Arial"/>
        <family val="2"/>
      </rPr>
      <t>'</t>
    </r>
    <r>
      <rPr>
        <sz val="10"/>
        <color indexed="10"/>
        <rFont val="Times New Roman"/>
        <family val="1"/>
      </rPr>
      <t>язку</t>
    </r>
  </si>
  <si>
    <t>обслуговування систем вуличного освітлення</t>
  </si>
  <si>
    <t>31.20.9</t>
  </si>
  <si>
    <t>Послуги з технічного обслуговування  котлів центрального опалення</t>
  </si>
  <si>
    <t>28.22.9</t>
  </si>
  <si>
    <t xml:space="preserve">Послуги з технічного обслуговування
 контейнерів   </t>
  </si>
  <si>
    <t>28.21.9</t>
  </si>
  <si>
    <t xml:space="preserve"> комітет з конкурсних торгів</t>
  </si>
  <si>
    <t>Вироби шкіряні галантерейні та дорожні (футляри шкіряні, футляри замшеві)</t>
  </si>
  <si>
    <t>19.20.1</t>
  </si>
  <si>
    <t xml:space="preserve">                                                                      Виконавчий комітет Кіровоградської міської ради,  04055251</t>
  </si>
  <si>
    <t>30.01.2</t>
  </si>
  <si>
    <t>КЕКВ</t>
  </si>
  <si>
    <t>010116</t>
  </si>
  <si>
    <t>Загальний фонд</t>
  </si>
  <si>
    <t>Спеціальний фонд</t>
  </si>
  <si>
    <t>Залишок коштів на початок року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</si>
  <si>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</si>
  <si>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</si>
  <si>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</si>
  <si>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</si>
  <si>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- плата за послуги, що надаються бюджетними установами</t>
  </si>
  <si>
    <t>(розписати за підгрупами)                       25010100</t>
  </si>
  <si>
    <t xml:space="preserve"> - інші  джерела власних надходжень бюджетних установ</t>
  </si>
  <si>
    <t>(розписати за підгрупами)</t>
  </si>
  <si>
    <t xml:space="preserve">     - інші надходження, у т.ч.</t>
  </si>
  <si>
    <t xml:space="preserve">     -інші доходи (розписати за кодами класифікації доходів)</t>
  </si>
  <si>
    <t xml:space="preserve">     -фінансування (розписати за кодами класифікації фінансування за типом боргового зобов`язання)</t>
  </si>
  <si>
    <t xml:space="preserve">     -повернення кредитів до бюджету (розписати за кодами програмної класифікації видатків та кредитування, класифікації кредитування)</t>
  </si>
  <si>
    <r>
      <t>ВИДАТКИ ТА</t>
    </r>
    <r>
      <rPr>
        <sz val="11"/>
        <color indexed="8"/>
        <rFont val="Times New Roman CYR"/>
        <family val="1"/>
      </rPr>
      <t xml:space="preserve"> </t>
    </r>
    <r>
      <rPr>
        <b/>
        <sz val="11"/>
        <color indexed="8"/>
        <rFont val="Times New Roman Cyr"/>
        <family val="1"/>
      </rPr>
      <t>НАДАННЯ КРЕДИТІВ -усього</t>
    </r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</si>
  <si>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</si>
  <si>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</si>
  <si>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</si>
  <si>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</si>
  <si>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</si>
  <si>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Придбання товарів і послуг  </t>
  </si>
  <si>
    <t>Предмети, матеріали, обладнання та інвентар, у тому числі м’який інвентар та обмундирування</t>
  </si>
  <si>
    <t xml:space="preserve">         Медикаменти та перев’язувальні матеріали</t>
  </si>
  <si>
    <t xml:space="preserve">         Продукти харчування</t>
  </si>
  <si>
    <t xml:space="preserve">Оплата послуг (крім комунальних) </t>
  </si>
  <si>
    <t xml:space="preserve">Інші видатки 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</si>
  <si>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</si>
  <si>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</si>
  <si>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</si>
  <si>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</si>
  <si>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</si>
  <si>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</si>
  <si>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</si>
  <si>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</si>
  <si>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</si>
  <si>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Дослідження і розробки, видатки держ. (регіон.) значення</t>
  </si>
  <si>
    <t xml:space="preserve">Дослідження і розробки, окремі заходи розвитку по реалізації державних (регіональних) програм </t>
  </si>
  <si>
    <t xml:space="preserve">Окремі заходи по реалізації  державних (регіональних) програм, не віднесені до заходів розвитку  </t>
  </si>
  <si>
    <t>Виплата процентів (доходу) за зобов’язаннями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</si>
  <si>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</si>
  <si>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</si>
  <si>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держав.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</si>
  <si>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</si>
  <si>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</si>
  <si>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</si>
  <si>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</si>
  <si>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 xml:space="preserve"> Поточні трансферти за кордон 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</si>
  <si>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</si>
  <si>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</si>
  <si>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</si>
  <si>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</si>
  <si>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Будівництво (придбання) житла</t>
  </si>
  <si>
    <t xml:space="preserve">         Будівництво (придбання)  адміністративних об’єктів</t>
  </si>
  <si>
    <t xml:space="preserve">         Інше будівництво (придбання)</t>
  </si>
  <si>
    <t xml:space="preserve">Капітальний ремонт                 </t>
  </si>
  <si>
    <t xml:space="preserve">         Капітальний ремонт  житлового фонду</t>
  </si>
  <si>
    <t xml:space="preserve">         Капітальний ремонт адміністративних об’єктів</t>
  </si>
  <si>
    <t xml:space="preserve">         Капітальний ремонт  інших об’єктів</t>
  </si>
  <si>
    <t xml:space="preserve">Реконструкція та реставрація       </t>
  </si>
  <si>
    <t xml:space="preserve">Реконструкція житлового фонду    </t>
  </si>
  <si>
    <t>Реконструкція адміністративних об’єктів</t>
  </si>
  <si>
    <t>Реконструкція інших об'єктів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</si>
  <si>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</si>
  <si>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</si>
  <si>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</si>
  <si>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</si>
  <si>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</si>
  <si>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держав. управління інших рівнів</t>
  </si>
  <si>
    <t>Капітальні трансферти населенню</t>
  </si>
  <si>
    <t>Капітальні трансферти за кордон</t>
  </si>
  <si>
    <t xml:space="preserve"> Нерозподілені видатки</t>
  </si>
  <si>
    <t xml:space="preserve">Надання внутрішніх кредитів 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</si>
  <si>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</si>
  <si>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</si>
  <si>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</si>
  <si>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</si>
  <si>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</si>
  <si>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</si>
  <si>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</si>
  <si>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</si>
  <si>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</si>
  <si>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</si>
  <si>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</si>
  <si>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</si>
  <si>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</si>
  <si>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>(підпис)</t>
  </si>
  <si>
    <t>(ініціали і прізвище)</t>
  </si>
  <si>
    <t xml:space="preserve">                                              (число, місяць, рік)</t>
  </si>
  <si>
    <t>Виконавчий комітет Кіровоградської міської ради</t>
  </si>
  <si>
    <t>250404</t>
  </si>
  <si>
    <t>010116 (фонд 02)</t>
  </si>
  <si>
    <t>Усього на 2011 рік:</t>
  </si>
  <si>
    <t>Начальник відділу бухгалтерського обліку</t>
  </si>
  <si>
    <t>О.П.Господарикова</t>
  </si>
  <si>
    <t>Кт</t>
  </si>
  <si>
    <t>Кредиторська заборгованість</t>
  </si>
  <si>
    <t>23.20.1</t>
  </si>
  <si>
    <t>Продукти нафтоперероблення рідки (бензин)</t>
  </si>
  <si>
    <t>71.10.1</t>
  </si>
  <si>
    <t>Послуги зі здавання під найм (в оренду) легкових автомобілів або легких фургонів вагою до 3500 кг, без водіїв </t>
  </si>
  <si>
    <t xml:space="preserve">24.52.1   </t>
  </si>
  <si>
    <t>Парфуми та косметичні засоби , освіжувач повітря</t>
  </si>
  <si>
    <t>Носії даних</t>
  </si>
  <si>
    <t>Скло порожнисте (посуд столоий чи кухонний зі скла чи склокерамики)</t>
  </si>
  <si>
    <t>29.71.2</t>
  </si>
  <si>
    <t>Прилади електричні побутові  (електрочайники та інші)</t>
  </si>
  <si>
    <t>31.20.2</t>
  </si>
  <si>
    <t>31.50.2</t>
  </si>
  <si>
    <t>Устаткування освітлювальне</t>
  </si>
  <si>
    <t>Апаратура електрична низковольтна   (подовжувачі електричні та інші)</t>
  </si>
  <si>
    <t xml:space="preserve">Пристрої обчислювальні центральні цифрові (блоки системні, монітори, масштабатор та інші)  </t>
  </si>
  <si>
    <t>Обладнання копіювально-розмножувальне та інше конторське обладнання </t>
  </si>
  <si>
    <t>план</t>
  </si>
  <si>
    <t>різниця</t>
  </si>
  <si>
    <t>29.71.2 </t>
  </si>
  <si>
    <t>36.12.1</t>
  </si>
  <si>
    <t>Меблі конторські та магазинні</t>
  </si>
  <si>
    <t>КЕКВ 2133</t>
  </si>
  <si>
    <t>32.30.2</t>
  </si>
  <si>
    <t>32.30.3</t>
  </si>
  <si>
    <t>Термінали спеціалізовані для  видачі квитків та  бронювання місць у черзі</t>
  </si>
  <si>
    <t>Приймачі телевізійні </t>
  </si>
  <si>
    <t>28.75.2</t>
  </si>
  <si>
    <t>тендер</t>
  </si>
  <si>
    <t>Деталі та приладдя для корпусів автомобілів </t>
  </si>
  <si>
    <t>34.30.3</t>
  </si>
  <si>
    <t>Приладдя канцелярські паперові (папір для писання чи друкування, конверти та картки поштові)</t>
  </si>
  <si>
    <t>36.63.2</t>
  </si>
  <si>
    <t>Послуги, повязані з поліграфією (виготовлення посвідчень, карток для голосування, почесних грамот та грамот Кіровоградської міської ради та виконавчого комітету, папки для Почесних грамот та грамот Кіровоградської міської ради та виконавчого комітету,)</t>
  </si>
  <si>
    <t xml:space="preserve">Інші фарбувальні   матеріали  (в т.ч. тонер для заправки, коректор та інші)  </t>
  </si>
  <si>
    <t>Приладдя канцелярське чи шкільне з пластмас (письмові та канцелярські приладдя з пластмас, кільцеві зшивачі документів, папки-конверти, папки-швидкозшивачі з пластмас та інші)</t>
  </si>
  <si>
    <t>Приладдя канцелярське (авторучки, олівці, маркери, набори канцелярські настільні, подушки штемпельні та інші)</t>
  </si>
  <si>
    <r>
      <t>послуги місцевого телефоного зв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>язку загального користування, послуги мережі ділового зв’язку колективного доступу, послуги мережі передавання даних, користування мережею інтернет</t>
    </r>
  </si>
  <si>
    <t>Послуги зв'язку інші   ( послуги з трансляції телебачення та радіомовлення)</t>
  </si>
  <si>
    <t>Послуги у сфері телебачення (виробництво телевізійних передач, створення телепрограм, радіопрограм )</t>
  </si>
  <si>
    <t>50.20.1</t>
  </si>
  <si>
    <t>Послуги з технічного обслуговування і ремонту пасажирських автомобілів </t>
  </si>
  <si>
    <t>Послуги з друкування книг, періодичних видань, виготовлення поліграфічної продукції</t>
  </si>
  <si>
    <t>КЕКВ 1161</t>
  </si>
  <si>
    <t>КЕКВ 1163</t>
  </si>
  <si>
    <t>40.30.1</t>
  </si>
  <si>
    <t>40.10.1</t>
  </si>
  <si>
    <t>Електрична енергія - відшкодування витрат</t>
  </si>
  <si>
    <t>Послуги з розподілу води  - відшкодування витрат</t>
  </si>
  <si>
    <t>Послуги з постачання водяної пари і гарячої води (включно з холодоагентами)        
 - відшкодування витрат за теплопостачання</t>
  </si>
  <si>
    <t xml:space="preserve">на 2012 рік </t>
  </si>
  <si>
    <t>Тканини зі штучних чи синтетичних ниток (виготовлення прапорів)</t>
  </si>
  <si>
    <r>
      <t>92.20.1</t>
    </r>
    <r>
      <rPr>
        <sz val="10"/>
        <color indexed="22"/>
        <rFont val="Times New Roman"/>
        <family val="1"/>
      </rPr>
      <t>2</t>
    </r>
  </si>
  <si>
    <r>
      <t>36.22.1</t>
    </r>
    <r>
      <rPr>
        <sz val="10"/>
        <color indexed="55"/>
        <rFont val="Times New Roman"/>
        <family val="1"/>
      </rPr>
      <t>3</t>
    </r>
  </si>
  <si>
    <t>Вироби ювелірні  ( вироби діамантові, вироби ювелірні з благородних металів: золото, срібло, платина)</t>
  </si>
  <si>
    <t>36.22.1</t>
  </si>
  <si>
    <t>34.10.2</t>
  </si>
  <si>
    <t>Автомобілі легкові</t>
  </si>
  <si>
    <t>Апаратура електрозв'язку ( апаратура та обладнання телефонного зв'язку: станції  телефонні автоматичні, напівавтоматичні , комутатори та інші )</t>
  </si>
  <si>
    <t>Апаратура записувальна та відтворювальна звуку і зображення (відеообладнання, підсилювач відеосигналу)</t>
  </si>
  <si>
    <t>31.20.3</t>
  </si>
  <si>
    <t>Пристрої елекричні комплектні</t>
  </si>
  <si>
    <t xml:space="preserve">Прилади електричні побутові інші </t>
  </si>
  <si>
    <t>36.14.1</t>
  </si>
  <si>
    <t>Меблі інші</t>
  </si>
  <si>
    <t>34.30.2</t>
  </si>
  <si>
    <t>Вузли та деталі для автомобілів</t>
  </si>
  <si>
    <t>Вироби металеві різні інші (шафа  металева, обладнання конторське)</t>
  </si>
  <si>
    <r>
      <t xml:space="preserve">(за рішенням комітету з конкурсних торгів виконавчого комітету Кіровоградської міської ради від   27.01.2012р. № </t>
    </r>
    <r>
      <rPr>
        <u val="single"/>
        <sz val="10"/>
        <rFont val="Times New Roman"/>
        <family val="1"/>
      </rPr>
      <t xml:space="preserve"> 1)</t>
    </r>
  </si>
  <si>
    <t>Голова комітету з конкурсних торгів -  заступник міського голови з питань діяльності виконавчих органів ради</t>
  </si>
  <si>
    <t xml:space="preserve">" 27 "   січня 2012 р. </t>
  </si>
  <si>
    <t>45.41.1</t>
  </si>
  <si>
    <t>Роботи з покриття підлог та облицювання стін</t>
  </si>
  <si>
    <t>Інші монтажні роботи</t>
  </si>
  <si>
    <t>лютий</t>
  </si>
  <si>
    <t>Капітальний ремонт інших об"єктів</t>
  </si>
  <si>
    <t xml:space="preserve"> </t>
  </si>
  <si>
    <t xml:space="preserve">Д Б Н </t>
  </si>
  <si>
    <t>Додаток  до річного плану закупівель</t>
  </si>
  <si>
    <t>74.40.1</t>
  </si>
  <si>
    <t>Послуги в галузі реклами ( створення реклами)</t>
  </si>
  <si>
    <t>26.13.1</t>
  </si>
  <si>
    <t>24.65.1</t>
  </si>
  <si>
    <t>на 2012 рік  з урахуванням змін</t>
  </si>
  <si>
    <t>ПОКАЗНИКИ   КОШТОРИСІВ на 2012 рік</t>
  </si>
  <si>
    <t>Усього на 2012 рік:</t>
  </si>
  <si>
    <r>
      <t xml:space="preserve">                       "_</t>
    </r>
    <r>
      <rPr>
        <u val="single"/>
        <sz val="11"/>
        <color indexed="63"/>
        <rFont val="Times New Roman"/>
        <family val="1"/>
      </rPr>
      <t>06</t>
    </r>
    <r>
      <rPr>
        <sz val="11"/>
        <color indexed="63"/>
        <rFont val="Times New Roman"/>
        <family val="1"/>
      </rPr>
      <t>_" ___</t>
    </r>
    <r>
      <rPr>
        <u val="single"/>
        <sz val="11"/>
        <color indexed="63"/>
        <rFont val="Times New Roman"/>
        <family val="1"/>
      </rPr>
      <t>серпня</t>
    </r>
    <r>
      <rPr>
        <sz val="11"/>
        <color indexed="63"/>
        <rFont val="Times New Roman"/>
        <family val="1"/>
      </rPr>
      <t xml:space="preserve">_____ </t>
    </r>
    <r>
      <rPr>
        <b/>
        <sz val="11"/>
        <color indexed="63"/>
        <rFont val="Times New Roman"/>
        <family val="1"/>
      </rPr>
      <t>2012 р.</t>
    </r>
  </si>
  <si>
    <t>КЕКВ 2430</t>
  </si>
  <si>
    <t>Послуги з купівлі і продажу житлових будівель і землі, купівля і перепродаж житлового майна (квартир, будівель, вілл, з земельними ділянками чи без)</t>
  </si>
  <si>
    <t>державний бюджет</t>
  </si>
  <si>
    <r>
      <t>70.12.1</t>
    </r>
    <r>
      <rPr>
        <sz val="10"/>
        <color indexed="55"/>
        <rFont val="Times New Roman"/>
        <family val="1"/>
      </rPr>
      <t>1</t>
    </r>
  </si>
  <si>
    <t>КФК</t>
  </si>
  <si>
    <t>Дата</t>
  </si>
  <si>
    <t>Касові видатки</t>
  </si>
  <si>
    <t>Програма реалізації вимог Закону України "Про дозвільну систему у сфері господарської діяльності"</t>
  </si>
  <si>
    <t xml:space="preserve">Програма розвитку комп׳ютерізації та технічного захисту інформації виконавчих органів міської ради </t>
  </si>
  <si>
    <t>Найменування</t>
  </si>
  <si>
    <t xml:space="preserve">Сума </t>
  </si>
  <si>
    <t>ДК 016-97</t>
  </si>
  <si>
    <t>Програма</t>
  </si>
  <si>
    <t>ДБН</t>
  </si>
  <si>
    <t>Копір/принтер/сканер</t>
  </si>
  <si>
    <t>Ризограф</t>
  </si>
  <si>
    <t>Проектор</t>
  </si>
  <si>
    <t>Програма фінансового забезпечення відзначення визначних подій та нагородження відзнаками Кіровоградської міської ради та виконавчого комітету в м.Кіровограді на 2012 рік</t>
  </si>
  <si>
    <t>Відзнаки "Почесний громадянин",                  "За заслуги І ступеня" золото</t>
  </si>
  <si>
    <t>ПК</t>
  </si>
  <si>
    <t>БФП</t>
  </si>
  <si>
    <t>Телефакс</t>
  </si>
  <si>
    <t>Комутатор</t>
  </si>
  <si>
    <t>Принтер лазерний</t>
  </si>
  <si>
    <t xml:space="preserve">Забезпечення умов діяльності депутатів Кіровоградської міської ради  на 2012 рік </t>
  </si>
  <si>
    <t>Монітор</t>
  </si>
  <si>
    <t>Принтер</t>
  </si>
  <si>
    <t>ПК в зборі</t>
  </si>
  <si>
    <t>Кондиціонери</t>
  </si>
  <si>
    <t>Кондиціонери 11шт</t>
  </si>
  <si>
    <t>РАЗОМ:</t>
  </si>
  <si>
    <t>Використання капітальних видатків</t>
  </si>
  <si>
    <t>план без КТ</t>
  </si>
  <si>
    <t>Кт  01.01.2012</t>
  </si>
  <si>
    <t>касові видатки</t>
  </si>
  <si>
    <t>ПЛАН 17.09.2012</t>
  </si>
  <si>
    <t>залишок по плану</t>
  </si>
  <si>
    <t>рішення 1915 12.09.12</t>
  </si>
  <si>
    <t>"За заслуги І ступеня" золото</t>
  </si>
  <si>
    <t>ПЛАН  17.09.12</t>
  </si>
  <si>
    <t>Касові видатки 17.09.12</t>
  </si>
  <si>
    <t>10116 спец РП</t>
  </si>
  <si>
    <t>сейф</t>
  </si>
  <si>
    <r>
      <t xml:space="preserve">                       "_</t>
    </r>
    <r>
      <rPr>
        <u val="single"/>
        <sz val="11"/>
        <color indexed="63"/>
        <rFont val="Times New Roman"/>
        <family val="1"/>
      </rPr>
      <t>17</t>
    </r>
    <r>
      <rPr>
        <sz val="11"/>
        <color indexed="63"/>
        <rFont val="Times New Roman"/>
        <family val="1"/>
      </rPr>
      <t>_" ___</t>
    </r>
    <r>
      <rPr>
        <u val="single"/>
        <sz val="11"/>
        <color indexed="63"/>
        <rFont val="Times New Roman"/>
        <family val="1"/>
      </rPr>
      <t>вересня</t>
    </r>
    <r>
      <rPr>
        <sz val="11"/>
        <color indexed="63"/>
        <rFont val="Times New Roman"/>
        <family val="1"/>
      </rPr>
      <t xml:space="preserve">_____ </t>
    </r>
    <r>
      <rPr>
        <b/>
        <sz val="11"/>
        <color indexed="63"/>
        <rFont val="Times New Roman"/>
        <family val="1"/>
      </rPr>
      <t>2012 р.</t>
    </r>
  </si>
  <si>
    <r>
      <t xml:space="preserve">(за рішенням комітету з конкурсних торгів виконавчого комітету Кіровоградської міської ради від   20.09.2012р. № </t>
    </r>
    <r>
      <rPr>
        <u val="single"/>
        <sz val="10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)</t>
    </r>
  </si>
  <si>
    <t xml:space="preserve">" 27 "   вересня 2012 р. </t>
  </si>
  <si>
    <t>КЕКВ 2013</t>
  </si>
  <si>
    <r>
      <t xml:space="preserve">                       "_</t>
    </r>
    <r>
      <rPr>
        <u val="single"/>
        <sz val="11"/>
        <color indexed="63"/>
        <rFont val="Times New Roman"/>
        <family val="1"/>
      </rPr>
      <t>08</t>
    </r>
    <r>
      <rPr>
        <sz val="11"/>
        <color indexed="63"/>
        <rFont val="Times New Roman"/>
        <family val="1"/>
      </rPr>
      <t>_" ___</t>
    </r>
    <r>
      <rPr>
        <u val="single"/>
        <sz val="11"/>
        <color indexed="63"/>
        <rFont val="Times New Roman"/>
        <family val="1"/>
      </rPr>
      <t>січня</t>
    </r>
    <r>
      <rPr>
        <sz val="11"/>
        <color indexed="63"/>
        <rFont val="Times New Roman"/>
        <family val="1"/>
      </rPr>
      <t xml:space="preserve">_____ </t>
    </r>
    <r>
      <rPr>
        <b/>
        <sz val="11"/>
        <color indexed="63"/>
        <rFont val="Times New Roman"/>
        <family val="1"/>
      </rPr>
      <t>2013 р.</t>
    </r>
  </si>
  <si>
    <t>ПОКАЗНИКИ   КОШТОРИСІВ на 2013 рік</t>
  </si>
  <si>
    <t xml:space="preserve">на 2013 рік </t>
  </si>
  <si>
    <t>КЕКВ 2240</t>
  </si>
  <si>
    <t>КЕКВ 2210</t>
  </si>
  <si>
    <t>КЕКВ 2271</t>
  </si>
  <si>
    <t>КЕКВ 2272</t>
  </si>
  <si>
    <t>КЕКВ 2273</t>
  </si>
  <si>
    <t>КЕКВ 2282</t>
  </si>
  <si>
    <t>КЕКВ 3110</t>
  </si>
  <si>
    <t>КЕКВ 3132</t>
  </si>
  <si>
    <t>58.14.1</t>
  </si>
  <si>
    <t>17.21.1</t>
  </si>
  <si>
    <t xml:space="preserve">Серветки паперові туалетні,  рушники  </t>
  </si>
  <si>
    <t>17.23.1</t>
  </si>
  <si>
    <t>Пестициди та інші агрохімічні продукти (засоби дезінфікуючі)</t>
  </si>
  <si>
    <t>20.20.1</t>
  </si>
  <si>
    <t>Марки поштові,гербові,гербовий папі,чекові книжки</t>
  </si>
  <si>
    <t>58.19.1</t>
  </si>
  <si>
    <t>Мило ,  засоби   мийні  та засоби для чищення</t>
  </si>
  <si>
    <t>20.41.3</t>
  </si>
  <si>
    <t xml:space="preserve">Парфуми та косметичні засоби  </t>
  </si>
  <si>
    <t>20.42.1</t>
  </si>
  <si>
    <t>Калькулятори електронні</t>
  </si>
  <si>
    <t>28.23.1</t>
  </si>
  <si>
    <t xml:space="preserve"> Посуд столоий чи кухонний зі скла чи склокерамики)</t>
  </si>
  <si>
    <t>24.41.1</t>
  </si>
  <si>
    <t>Приладдя канцелярське (авторучки, олівці, маркери, набори писального приладдя,тримачі ручок,олівців і подібні тримачі, подушки штемпельні та інші)</t>
  </si>
  <si>
    <t>32.99.1</t>
  </si>
  <si>
    <t xml:space="preserve"> Швидкозшивачі  ,папки та папки на "Справи"паперові чи кортоні</t>
  </si>
  <si>
    <t>Ножі для паперу, ножиці</t>
  </si>
  <si>
    <t>25.71.1</t>
  </si>
  <si>
    <t>31.00.1</t>
  </si>
  <si>
    <t>Вироби текстильні готові,інші (виготовлення прапорів)</t>
  </si>
  <si>
    <t>13.92.2</t>
  </si>
  <si>
    <t>Виробиготові із залізного чи сталевого дроту(корзини для паперу),скоби у блоках для канцелярських потреб</t>
  </si>
  <si>
    <t>25.99.2</t>
  </si>
  <si>
    <t>Годиники не призначені для носіння на собі(настінні годиники ,годиники інші)</t>
  </si>
  <si>
    <t>26.52.1</t>
  </si>
  <si>
    <t>Годиники(крім частин і годиникових механізмів)</t>
  </si>
  <si>
    <t>26.40.3</t>
  </si>
  <si>
    <t>Світильники настільні</t>
  </si>
  <si>
    <t>27.40.2</t>
  </si>
  <si>
    <t>Нитки штучні,одиничні</t>
  </si>
  <si>
    <t>20.60.2</t>
  </si>
  <si>
    <t>Шпагат для брошорування</t>
  </si>
  <si>
    <t>Квіткові горшки,таблички для вивісок,обігрівальні пристрої зі звичайної керамики</t>
  </si>
  <si>
    <t>23.49.1</t>
  </si>
  <si>
    <t>Приладдя для обігрівання приміщень,інші</t>
  </si>
  <si>
    <t>27.51.2</t>
  </si>
  <si>
    <t>Послуги поліграфічн(виготовлення посвідчень, карток для голосування, почесних грамот та грамот Кіровоградської міської ради та виконавчого комітету, папки для Почесних грамот та грамот Кіровоградської міської ради та виконавчого комітету,)</t>
  </si>
  <si>
    <t>18.20.2</t>
  </si>
  <si>
    <t>26.20.4</t>
  </si>
  <si>
    <t>Частини та приладдя для обчислювальних машин</t>
  </si>
  <si>
    <t>Меблід ля сидіння,оббиті,з дерев"яним каркасом,сидіння поворотні ,оббиті,з пристроєм регулювання висоти</t>
  </si>
  <si>
    <t>Одяг ,інший,з бавовни чи хімічних волокон,виробничий чи професійний</t>
  </si>
  <si>
    <t>14.12.3</t>
  </si>
  <si>
    <t>Шини литі</t>
  </si>
  <si>
    <t>22.11.1</t>
  </si>
  <si>
    <t>27.11.5</t>
  </si>
  <si>
    <t>Засоби антифризні</t>
  </si>
  <si>
    <t>20.59.4</t>
  </si>
  <si>
    <t>Папір та картон гофровані,паперова та кортонна тара,вироби канцелярські паперові</t>
  </si>
  <si>
    <t>Вироби пластмасові інші(письмові та канцелярські приладдя з пластмас, кільцеві зшивачі документів, папки-конверти, папки-швидкозшивачі з пластмас та інші)</t>
  </si>
  <si>
    <t>22.29.2</t>
  </si>
  <si>
    <t>Послуги стаціонарного телефоного зв"язку</t>
  </si>
  <si>
    <t>61.10.1</t>
  </si>
  <si>
    <t>Послуги поштові</t>
  </si>
  <si>
    <t>53.10.1</t>
  </si>
  <si>
    <t>Ремонт та технічне обслуговування конторських/офісних машин ( крім комп"ютерів)</t>
  </si>
  <si>
    <t>33.12.1</t>
  </si>
  <si>
    <t>Послуги зв'язку Інтернетом проводовими мережами</t>
  </si>
  <si>
    <t>61.10.4</t>
  </si>
  <si>
    <t>Послуги щодо комп"ютерного прогрмування</t>
  </si>
  <si>
    <t>62.01.1</t>
  </si>
  <si>
    <t>Послуги щодо консультування стосовно систем і програмного забезпечення</t>
  </si>
  <si>
    <t>62.02..2</t>
  </si>
  <si>
    <t>Програмне забезпечення системне</t>
  </si>
  <si>
    <t>58.29.3</t>
  </si>
  <si>
    <t>Послуги щодо видання ліцензії на право користування програмнибм забезпеченням</t>
  </si>
  <si>
    <t>58.29.5</t>
  </si>
  <si>
    <t>Послуги щодо підготування радіопрограм і радіомовлення</t>
  </si>
  <si>
    <t>73.11.1</t>
  </si>
  <si>
    <t>60.10.1</t>
  </si>
  <si>
    <t>60.20.1</t>
  </si>
  <si>
    <t>Послуги рекламні, інші</t>
  </si>
  <si>
    <t>63.91.1</t>
  </si>
  <si>
    <t>Послуги щодо підготування телепрограм і телемовлення в прямому ефірі</t>
  </si>
  <si>
    <r>
      <t>послуги з обслуговуванню та ремонту засобів зв</t>
    </r>
    <r>
      <rPr>
        <sz val="10"/>
        <color indexed="20"/>
        <rFont val="Arial"/>
        <family val="2"/>
      </rPr>
      <t>'</t>
    </r>
    <r>
      <rPr>
        <sz val="10"/>
        <color indexed="20"/>
        <rFont val="Times New Roman"/>
        <family val="1"/>
      </rPr>
      <t>язку</t>
    </r>
  </si>
  <si>
    <t>59.11.1</t>
  </si>
  <si>
    <t>Послуги щодо виробництва інших телевізійних програм</t>
  </si>
  <si>
    <t>Послуги інформаційних агентств стосовно газет і періодичних видань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</si>
  <si>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</si>
  <si>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56.10.1</t>
  </si>
  <si>
    <t>Послуги щодо забезпечення харчування за контрам,інші(представницькі)</t>
  </si>
  <si>
    <t>Послуги освітянські,інші(навчання  та перепідготовка посадових осіб місцевого самоврядування, підвищення кваліфікації)</t>
  </si>
  <si>
    <t>85.42.1</t>
  </si>
  <si>
    <t>Вироби канцелярські , паперові</t>
  </si>
  <si>
    <t>Прилади електричні ,інші  (електрочайники та інші)</t>
  </si>
  <si>
    <t xml:space="preserve">27.51.2  </t>
  </si>
  <si>
    <t>26.30.2</t>
  </si>
  <si>
    <t>28.23.2</t>
  </si>
  <si>
    <r>
      <t>Частини та приладдя для  комп</t>
    </r>
    <r>
      <rPr>
        <sz val="10"/>
        <color indexed="8"/>
        <rFont val="Arial Cyr"/>
        <family val="0"/>
      </rPr>
      <t>’</t>
    </r>
    <r>
      <rPr>
        <sz val="10"/>
        <color indexed="8"/>
        <rFont val="Times New Roman"/>
        <family val="1"/>
      </rPr>
      <t xml:space="preserve">ютерного устаткування </t>
    </r>
  </si>
  <si>
    <t>13.20.1</t>
  </si>
  <si>
    <t xml:space="preserve">Тканини з інших рослинних текстильних волокон </t>
  </si>
  <si>
    <t>відкриті торги</t>
  </si>
  <si>
    <t>Код ДК 016-2010:  49.39.3</t>
  </si>
  <si>
    <t>Бензин моторний</t>
  </si>
  <si>
    <t>19.20.2</t>
  </si>
  <si>
    <t>Вироби ювелірні  ( вироби ювелірні з благородних металів (золото,   платина)</t>
  </si>
  <si>
    <t>24.41.2</t>
  </si>
  <si>
    <t>Метами недорогоцінні,плековані сріблом,напівоброблені,без подальшої обробки</t>
  </si>
  <si>
    <t>24.41.5</t>
  </si>
  <si>
    <t>17.22.1</t>
  </si>
  <si>
    <t>13.94.1</t>
  </si>
  <si>
    <t>Чорнила для малювання та інші чорнила</t>
  </si>
  <si>
    <t>20.59.3</t>
  </si>
  <si>
    <t>стенди</t>
  </si>
  <si>
    <t>22.23.1</t>
  </si>
  <si>
    <t>Магнітофони та інша звукозаписувальна апаратура ,відеокамери,відеомагнітофони,відеомонітори з пласким екраном,дисплеї рідинокристалічні,плазмові</t>
  </si>
  <si>
    <t>Послуги щодо забезпечення широкосмугового доступу до Інтернет  (створення і впровадження локальної мережі, веб-сайту)</t>
  </si>
  <si>
    <t>61.20.4</t>
  </si>
  <si>
    <t>52.10.1</t>
  </si>
  <si>
    <t>Послуги щодо складування та зберігання</t>
  </si>
  <si>
    <t>Технічне обслуговування та ремонт автомобілів</t>
  </si>
  <si>
    <t>45.20.1</t>
  </si>
  <si>
    <t>послуги телефоні допоміжні</t>
  </si>
  <si>
    <t>82.99.1</t>
  </si>
  <si>
    <t>Послуги щодо очищення об"єктів(миття вікон)</t>
  </si>
  <si>
    <t>81.22.1</t>
  </si>
  <si>
    <t>Послуги щодо дезінфекції та винищення шкідників,підмітання та видаляння снігу,інші</t>
  </si>
  <si>
    <t>81.29.1</t>
  </si>
  <si>
    <t>Послуги щодо загального очищення будівель</t>
  </si>
  <si>
    <t>81.21.1</t>
  </si>
  <si>
    <t>Послуги щодо благоустрою території</t>
  </si>
  <si>
    <t>81.30.1</t>
  </si>
  <si>
    <t>Послуги адміністративні конторські/офісні комбіновані</t>
  </si>
  <si>
    <t>82.11.1</t>
  </si>
  <si>
    <t>Послуги щодо чищення текстилю,інші</t>
  </si>
  <si>
    <t>96.01.1</t>
  </si>
  <si>
    <t>Послуги щодо збирання відходів</t>
  </si>
  <si>
    <t>38.11.1</t>
  </si>
  <si>
    <t>Послуги допоміжні комбіновані щодо різних об"єктіт</t>
  </si>
  <si>
    <t>80.10.1</t>
  </si>
  <si>
    <t>Ремонтування меблів і домашнього начиння</t>
  </si>
  <si>
    <t>95.24.1</t>
  </si>
  <si>
    <t>Ремонтування інших предметів особистого вжитку та господарсько-побутових виробів</t>
  </si>
  <si>
    <t>95.29.1</t>
  </si>
  <si>
    <t>Ремонт і технічне обслуговування металевих виробів</t>
  </si>
  <si>
    <t>33.11.1</t>
  </si>
  <si>
    <t>послуги щодо ремонтування та технічного обслуговування іншого  електроустаткування</t>
  </si>
  <si>
    <t>33.14.1</t>
  </si>
  <si>
    <t>послуги щодо ремонтування і  технічному обслуговуванню інших машин і устаткування</t>
  </si>
  <si>
    <t>33.19.1</t>
  </si>
  <si>
    <t>43.21.1</t>
  </si>
  <si>
    <t>Роботи електромонтажніінші</t>
  </si>
  <si>
    <t>Послуги телекомунікаційні , інші</t>
  </si>
  <si>
    <t>61.90.1</t>
  </si>
  <si>
    <t>Ремонтування комунікаційного устаткування</t>
  </si>
  <si>
    <t>95.12.1</t>
  </si>
  <si>
    <t>Послуги різні , інші</t>
  </si>
  <si>
    <t>96.09.1</t>
  </si>
  <si>
    <t>послуги з ремонтування коп"ютерного і перифирійного устаткування</t>
  </si>
  <si>
    <t>95.11.1</t>
  </si>
  <si>
    <t>Послуги щодо видання ліцензії на право користування програмним забезпеченням</t>
  </si>
  <si>
    <t>58.29..5</t>
  </si>
  <si>
    <t xml:space="preserve"> Вода природна  ( відшкодування витрат)</t>
  </si>
  <si>
    <t>Послуги з постачання водяної пари і гарячої води (включно з холодоагентами)        
 ( відшкодування витрат за теплопостачання)</t>
  </si>
  <si>
    <t>36.00.1</t>
  </si>
  <si>
    <t>Електрична енергія ( відшкодування витрат)</t>
  </si>
  <si>
    <t>35.11.1</t>
  </si>
  <si>
    <t>35.30.1</t>
  </si>
  <si>
    <t>Програмне забезпечення прикладне на фізичних носіях</t>
  </si>
  <si>
    <t>58.29.2</t>
  </si>
  <si>
    <t>Послуги щодо проектування та розробляння у сфері інформаційних технологій для мереж і систем</t>
  </si>
  <si>
    <t>Джерела живлення</t>
  </si>
  <si>
    <t>послуги щодо сторожування</t>
  </si>
  <si>
    <t>Машини автоматичного оброблення інформації</t>
  </si>
  <si>
    <t>Установки для кондиціювання повітря</t>
  </si>
  <si>
    <t>28.25.1</t>
  </si>
  <si>
    <t>26.30.1</t>
  </si>
  <si>
    <t>шафи та корпуси для передавальної та приймальної апаратури,монітори та проектори</t>
  </si>
  <si>
    <t>26.30.4</t>
  </si>
  <si>
    <t>Блоки машин автоматичного обробляння інформації,інші</t>
  </si>
  <si>
    <t>26.20.3</t>
  </si>
  <si>
    <t>Пристрої для зачинення дверей автоматичні</t>
  </si>
  <si>
    <t>25.72.1</t>
  </si>
  <si>
    <t>Панелі з числовим програмним керуванняи, до складу яких входить автоматичний пристрій для оброблення інформації</t>
  </si>
  <si>
    <t>Машини для видавання квитків і подібні машини з лічильними пристроями</t>
  </si>
  <si>
    <t>Апаратура для записування та відтворення звуку й зображення,відеокамери</t>
  </si>
  <si>
    <t>Таблички з показчиками</t>
  </si>
  <si>
    <t>Квіти зрізані та бутони квітів</t>
  </si>
  <si>
    <t>01.19.2</t>
  </si>
  <si>
    <t>Двері,вікна й рами віконні та пороги для дверей ,пласмасові</t>
  </si>
  <si>
    <t>Меблі конторські/офісні дерев"яні</t>
  </si>
  <si>
    <t>31.01.1</t>
  </si>
  <si>
    <t>31.09.1</t>
  </si>
  <si>
    <t>Сейфи та скрині броньовані</t>
  </si>
  <si>
    <t>Двері,пороги  до дверей ,вікна та рами із заліза чи сталі</t>
  </si>
  <si>
    <t>25.12.1</t>
  </si>
  <si>
    <t>Машини гельйотині для паперу та кортону</t>
  </si>
  <si>
    <t>28.95.1</t>
  </si>
  <si>
    <t>Апаратура інша для передавання та приймання звуку,зокрема локальною чи глобальною мережею</t>
  </si>
  <si>
    <t>Послуги щодо видавання друкованої продукції,інші(вітальні листівки,грамоти,подібні вироби друковані)</t>
  </si>
  <si>
    <t>Апаратура радіо та телепередавальна;камери телевізійні</t>
  </si>
  <si>
    <t xml:space="preserve">      "  "                   2013 р. </t>
  </si>
  <si>
    <r>
      <t xml:space="preserve">(за рішенням комітету з конкурсних торгів виконавчого комітету Кіровоградської міської ради від  </t>
    </r>
    <r>
      <rPr>
        <u val="single"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.2013р. № </t>
    </r>
    <r>
      <rPr>
        <u val="single"/>
        <sz val="10"/>
        <rFont val="Times New Roman"/>
        <family val="1"/>
      </rPr>
      <t xml:space="preserve"> 1)</t>
    </r>
  </si>
  <si>
    <t>Машини обчислювальні , частини та прилади до них</t>
  </si>
  <si>
    <t>Код ДК  016-2010 :  26.20.1</t>
  </si>
  <si>
    <t>27.12.2</t>
  </si>
  <si>
    <t xml:space="preserve">26.20.1 </t>
  </si>
  <si>
    <t>Книжки ,брошури,рекламні проспекти та подібні матеріали,друковані,інші</t>
  </si>
  <si>
    <t>58.11.1</t>
  </si>
  <si>
    <r>
      <t>Частини та приладдя для  комп</t>
    </r>
    <r>
      <rPr>
        <sz val="10"/>
        <rFont val="Arial Cyr"/>
        <family val="0"/>
      </rPr>
      <t>’</t>
    </r>
    <r>
      <rPr>
        <sz val="10"/>
        <rFont val="Times New Roman"/>
        <family val="1"/>
      </rPr>
      <t xml:space="preserve">ютерного устаткування </t>
    </r>
  </si>
  <si>
    <t>Устаткування електричне,інше,та його частини</t>
  </si>
  <si>
    <t>27.90.1</t>
  </si>
  <si>
    <t xml:space="preserve">Електроприлади для обігрівання приміщень,інші </t>
  </si>
  <si>
    <t>Апаратіра електрична для звукової та візуальної сигналізації</t>
  </si>
  <si>
    <t>27.90.2</t>
  </si>
  <si>
    <t>Машини для офсетного друку,аркушеві,конторського/ офісного типу</t>
  </si>
  <si>
    <t>Блоки пам"яті та інші запам"ятовуюч пристрої</t>
  </si>
  <si>
    <t>26.20.2</t>
  </si>
  <si>
    <t>Разом :</t>
  </si>
  <si>
    <t xml:space="preserve"> Посуд столоий чи кухонний зі скла чи склокерамики</t>
  </si>
  <si>
    <t xml:space="preserve">        Голова  комітету з конкурсних торгів  </t>
  </si>
  <si>
    <t>(z 0624-10)</t>
  </si>
  <si>
    <t xml:space="preserve">у редакції наказу Міністерства  </t>
  </si>
  <si>
    <t>від 27.12.2011 № 428)</t>
  </si>
  <si>
    <t xml:space="preserve">економічного розвитку і торгівлі України  </t>
  </si>
  <si>
    <t>(z 0128-12, z0144-12)</t>
  </si>
  <si>
    <r>
      <t xml:space="preserve">       Секретар комітету з конкурсних торгів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</t>
    </r>
  </si>
  <si>
    <t xml:space="preserve">                м.п.</t>
  </si>
  <si>
    <t>Виконавчий комітет Кіровоградської міської ради,  04055251</t>
  </si>
  <si>
    <t xml:space="preserve"> (найменування замовника,  ідентифікаційний код за ЄДРПОУ)</t>
  </si>
  <si>
    <t>(прізвище, ініціали)</t>
  </si>
  <si>
    <t>Марки поштові,гербові,гербовий папір,чекові книжки,картки поштові,листівки,подібні вироби</t>
  </si>
  <si>
    <t>серветки паперові туалетні,рушники</t>
  </si>
  <si>
    <t>17.12.2</t>
  </si>
  <si>
    <t>газетний папір</t>
  </si>
  <si>
    <t>17.12.1</t>
  </si>
  <si>
    <t xml:space="preserve">Послуги з перевезення пасажирів наземним транспортом поза розкладом (транспортні послуги для службових поїздок посадових осіб виконавчого комітету Кіровоградської міської ради - 5 автомобілів) </t>
  </si>
  <si>
    <t>Додаток  до річного плану закупівель з урахуванням змін</t>
  </si>
  <si>
    <t>21січня 2014 року</t>
  </si>
  <si>
    <r>
      <t xml:space="preserve">(за рішенням комітету з конкурсних торгів виконавчого комітету Кіровоградської міської ради від  </t>
    </r>
    <r>
      <rPr>
        <u val="single"/>
        <sz val="10"/>
        <rFont val="Times New Roman"/>
        <family val="1"/>
      </rPr>
      <t xml:space="preserve"> </t>
    </r>
  </si>
  <si>
    <t>21січня 2014 р. №1)</t>
  </si>
  <si>
    <t xml:space="preserve">на 1 квартал 2014 року </t>
  </si>
  <si>
    <t xml:space="preserve">на 2014 рік </t>
  </si>
  <si>
    <r>
      <t>(за рішенням комітету з конкурсних торгів виконавчого комітету Кіровоградської міської ради від 24.01.2014</t>
    </r>
    <r>
      <rPr>
        <sz val="10"/>
        <rFont val="Times New Roman"/>
        <family val="1"/>
      </rPr>
      <t xml:space="preserve">р. № </t>
    </r>
    <r>
      <rPr>
        <u val="single"/>
        <sz val="10"/>
        <rFont val="Times New Roman"/>
        <family val="1"/>
      </rPr>
      <t xml:space="preserve"> 1)</t>
    </r>
  </si>
  <si>
    <t xml:space="preserve">      " 24 "     січня    2014 р. </t>
  </si>
  <si>
    <t>РАЗОМ</t>
  </si>
  <si>
    <t>26.07.2010 № 921</t>
  </si>
  <si>
    <t xml:space="preserve">ПРОЕКТ РІЧНОГО ПЛАНУ  ЗАКУПІВЕЛЬ </t>
  </si>
  <si>
    <t>на 2015 рік</t>
  </si>
  <si>
    <t xml:space="preserve">     Затверджений рішенням комітету з конкурсних торгів від  "  "    201_ р. № 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</si>
</sst>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FC19]d\ mmmm\ yyyy\ &quot;г.&quot;"/>
    <numFmt numFmtId="182" formatCode="0.000"/>
    <numFmt numFmtId="183" formatCode="0.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[$-422]d\ mmmm\ yyyy&quot; р.&quot;"/>
  </numFmts>
  <fonts count="1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2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6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sz val="11.5"/>
      <color indexed="10"/>
      <name val="Times New Roman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sz val="10"/>
      <color indexed="12"/>
      <name val="Times New Roman Cyr"/>
      <family val="1"/>
    </font>
    <font>
      <sz val="10"/>
      <color indexed="16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12"/>
      <name val="Times New Roman Cyr"/>
      <family val="1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1"/>
      <color indexed="12"/>
      <name val="Times New Roman Cyr"/>
      <family val="1"/>
    </font>
    <font>
      <sz val="11"/>
      <color indexed="16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12"/>
      <name val="Times New Roman Cyr"/>
      <family val="1"/>
    </font>
    <font>
      <b/>
      <sz val="11"/>
      <color indexed="16"/>
      <name val="Times New Roman Cyr"/>
      <family val="1"/>
    </font>
    <font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1"/>
      <color indexed="9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16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2"/>
      <name val="Times New Roman Cyr"/>
      <family val="1"/>
    </font>
    <font>
      <i/>
      <sz val="12"/>
      <color indexed="16"/>
      <name val="Times New Roman Cyr"/>
      <family val="1"/>
    </font>
    <font>
      <sz val="9.5"/>
      <name val="Times New Roman"/>
      <family val="1"/>
    </font>
    <font>
      <b/>
      <i/>
      <sz val="11"/>
      <color indexed="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sz val="12"/>
      <color indexed="12"/>
      <name val="Times New Roman Cyr"/>
      <family val="1"/>
    </font>
    <font>
      <b/>
      <sz val="11"/>
      <color indexed="63"/>
      <name val="Times New Roman Cyr"/>
      <family val="1"/>
    </font>
    <font>
      <b/>
      <sz val="12"/>
      <color indexed="63"/>
      <name val="Times New Roman Cyr"/>
      <family val="1"/>
    </font>
    <font>
      <sz val="13"/>
      <color indexed="12"/>
      <name val="Times New Roman Cyr"/>
      <family val="1"/>
    </font>
    <font>
      <sz val="13"/>
      <color indexed="63"/>
      <name val="Times New Roman Cyr"/>
      <family val="1"/>
    </font>
    <font>
      <sz val="13"/>
      <color indexed="16"/>
      <name val="Times New Roman Cyr"/>
      <family val="1"/>
    </font>
    <font>
      <sz val="11"/>
      <color indexed="63"/>
      <name val="Times New Roman Cyr"/>
      <family val="1"/>
    </font>
    <font>
      <sz val="10"/>
      <color indexed="63"/>
      <name val="Arial Cyr"/>
      <family val="0"/>
    </font>
    <font>
      <i/>
      <sz val="11"/>
      <color indexed="12"/>
      <name val="Times New Roman Cyr"/>
      <family val="1"/>
    </font>
    <font>
      <i/>
      <sz val="11"/>
      <color indexed="63"/>
      <name val="Times New Roman Cyr"/>
      <family val="1"/>
    </font>
    <font>
      <sz val="10"/>
      <color indexed="63"/>
      <name val="Times New Roman Cyr"/>
      <family val="1"/>
    </font>
    <font>
      <b/>
      <sz val="10"/>
      <color indexed="63"/>
      <name val="Times New Roman Cyr"/>
      <family val="1"/>
    </font>
    <font>
      <b/>
      <sz val="8"/>
      <color indexed="12"/>
      <name val="Times New Roman Cyr"/>
      <family val="1"/>
    </font>
    <font>
      <b/>
      <sz val="8"/>
      <color indexed="63"/>
      <name val="Times New Roman Cyr"/>
      <family val="1"/>
    </font>
    <font>
      <i/>
      <sz val="10"/>
      <color indexed="63"/>
      <name val="Times New Roman Cyr"/>
      <family val="1"/>
    </font>
    <font>
      <b/>
      <u val="single"/>
      <sz val="11"/>
      <color indexed="63"/>
      <name val="Times New Roman Cyr"/>
      <family val="1"/>
    </font>
    <font>
      <sz val="9"/>
      <color indexed="63"/>
      <name val="Times New Roman Cyr"/>
      <family val="1"/>
    </font>
    <font>
      <sz val="11"/>
      <color indexed="63"/>
      <name val="Times New Roman"/>
      <family val="1"/>
    </font>
    <font>
      <u val="single"/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color indexed="63"/>
      <name val="Times New Roman Cyr"/>
      <family val="1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u val="single"/>
      <sz val="11"/>
      <color indexed="63"/>
      <name val="Times New Roman Cyr"/>
      <family val="1"/>
    </font>
    <font>
      <b/>
      <sz val="11"/>
      <name val="Times New Roman"/>
      <family val="1"/>
    </font>
    <font>
      <sz val="10"/>
      <color indexed="10"/>
      <name val="Times New Roman Cyr"/>
      <family val="1"/>
    </font>
    <font>
      <sz val="10.5"/>
      <color indexed="8"/>
      <name val="Times New Roman"/>
      <family val="1"/>
    </font>
    <font>
      <sz val="11"/>
      <name val="Arial Cyr"/>
      <family val="0"/>
    </font>
    <font>
      <sz val="10"/>
      <color indexed="20"/>
      <name val="Times New Roman"/>
      <family val="1"/>
    </font>
    <font>
      <sz val="9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22"/>
      <name val="Times New Roman"/>
      <family val="1"/>
    </font>
    <font>
      <sz val="10"/>
      <color indexed="55"/>
      <name val="Times New Roman"/>
      <family val="1"/>
    </font>
    <font>
      <sz val="10"/>
      <color indexed="18"/>
      <name val="Times New Roman"/>
      <family val="1"/>
    </font>
    <font>
      <sz val="9"/>
      <color indexed="18"/>
      <name val="Times New Roman"/>
      <family val="1"/>
    </font>
    <font>
      <b/>
      <sz val="10"/>
      <color indexed="16"/>
      <name val="Arial Cyr"/>
      <family val="0"/>
    </font>
    <font>
      <b/>
      <sz val="11"/>
      <color indexed="16"/>
      <name val="Arial Cyr"/>
      <family val="0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8"/>
      <color indexed="16"/>
      <name val="Times New Roman"/>
      <family val="1"/>
    </font>
    <font>
      <sz val="9"/>
      <color indexed="16"/>
      <name val="Times New Roman"/>
      <family val="1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2"/>
    </font>
    <font>
      <b/>
      <sz val="10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1"/>
      <name val="Arial Cyr"/>
      <family val="0"/>
    </font>
    <font>
      <u val="single"/>
      <sz val="10"/>
      <color indexed="8"/>
      <name val="Times New Roman"/>
      <family val="1"/>
    </font>
    <font>
      <sz val="10"/>
      <color indexed="20"/>
      <name val="Arial"/>
      <family val="2"/>
    </font>
    <font>
      <sz val="10"/>
      <color indexed="53"/>
      <name val="Times New Roman"/>
      <family val="1"/>
    </font>
    <font>
      <sz val="10.5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5" borderId="0" applyNumberFormat="0" applyBorder="0" applyAlignment="0" applyProtection="0"/>
    <xf numFmtId="0" fontId="112" fillId="8" borderId="0" applyNumberFormat="0" applyBorder="0" applyAlignment="0" applyProtection="0"/>
    <xf numFmtId="0" fontId="112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9" borderId="0" applyNumberFormat="0" applyBorder="0" applyAlignment="0" applyProtection="0"/>
    <xf numFmtId="0" fontId="114" fillId="7" borderId="1" applyNumberFormat="0" applyAlignment="0" applyProtection="0"/>
    <xf numFmtId="0" fontId="115" fillId="20" borderId="2" applyNumberFormat="0" applyAlignment="0" applyProtection="0"/>
    <xf numFmtId="0" fontId="1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5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21" borderId="7" applyNumberFormat="0" applyAlignment="0" applyProtection="0"/>
    <xf numFmtId="0" fontId="122" fillId="0" borderId="0" applyNumberFormat="0" applyFill="0" applyBorder="0" applyAlignment="0" applyProtection="0"/>
    <xf numFmtId="0" fontId="123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24" fillId="3" borderId="0" applyNumberFormat="0" applyBorder="0" applyAlignment="0" applyProtection="0"/>
    <xf numFmtId="0" fontId="1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8" fillId="4" borderId="0" applyNumberFormat="0" applyBorder="0" applyAlignment="0" applyProtection="0"/>
  </cellStyleXfs>
  <cellXfs count="7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89" fontId="8" fillId="0" borderId="0" xfId="0" applyNumberFormat="1" applyFont="1" applyAlignment="1">
      <alignment horizontal="center" vertical="center"/>
    </xf>
    <xf numFmtId="189" fontId="8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23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8" fillId="0" borderId="10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23" xfId="0" applyFont="1" applyBorder="1" applyAlignment="1">
      <alignment horizontal="left" vertical="center" wrapText="1"/>
    </xf>
    <xf numFmtId="182" fontId="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6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center"/>
    </xf>
    <xf numFmtId="0" fontId="32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35" fillId="0" borderId="0" xfId="53" applyFont="1" applyFill="1">
      <alignment/>
      <protection/>
    </xf>
    <xf numFmtId="0" fontId="0" fillId="0" borderId="0" xfId="53">
      <alignment/>
      <protection/>
    </xf>
    <xf numFmtId="0" fontId="32" fillId="0" borderId="0" xfId="53" applyFont="1" applyFill="1">
      <alignment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/>
      <protection/>
    </xf>
    <xf numFmtId="49" fontId="37" fillId="0" borderId="10" xfId="53" applyNumberFormat="1" applyFont="1" applyFill="1" applyBorder="1" applyAlignment="1">
      <alignment horizontal="center" vertical="center"/>
      <protection/>
    </xf>
    <xf numFmtId="0" fontId="38" fillId="0" borderId="10" xfId="53" applyFont="1" applyFill="1" applyBorder="1" applyAlignment="1">
      <alignment horizontal="center" vertical="center" wrapText="1"/>
      <protection/>
    </xf>
    <xf numFmtId="49" fontId="37" fillId="0" borderId="10" xfId="53" applyNumberFormat="1" applyFont="1" applyFill="1" applyBorder="1" applyAlignment="1">
      <alignment horizontal="center" vertical="center" wrapText="1"/>
      <protection/>
    </xf>
    <xf numFmtId="0" fontId="39" fillId="0" borderId="10" xfId="52" applyFont="1" applyBorder="1" applyAlignment="1">
      <alignment horizontal="center" vertical="center" wrapText="1"/>
      <protection/>
    </xf>
    <xf numFmtId="0" fontId="41" fillId="0" borderId="0" xfId="53" applyFont="1" applyFill="1" applyBorder="1">
      <alignment/>
      <protection/>
    </xf>
    <xf numFmtId="0" fontId="17" fillId="0" borderId="0" xfId="53" applyFont="1">
      <alignment/>
      <protection/>
    </xf>
    <xf numFmtId="0" fontId="41" fillId="0" borderId="10" xfId="53" applyFont="1" applyFill="1" applyBorder="1" applyAlignment="1">
      <alignment horizontal="center" vertical="top"/>
      <protection/>
    </xf>
    <xf numFmtId="0" fontId="42" fillId="0" borderId="10" xfId="53" applyFont="1" applyFill="1" applyBorder="1" applyAlignment="1">
      <alignment wrapText="1"/>
      <protection/>
    </xf>
    <xf numFmtId="0" fontId="42" fillId="0" borderId="10" xfId="53" applyFont="1" applyFill="1" applyBorder="1" applyAlignment="1">
      <alignment horizontal="center" vertical="top"/>
      <protection/>
    </xf>
    <xf numFmtId="0" fontId="43" fillId="0" borderId="10" xfId="53" applyFont="1" applyFill="1" applyBorder="1" applyAlignment="1">
      <alignment horizontal="center"/>
      <protection/>
    </xf>
    <xf numFmtId="0" fontId="42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/>
      <protection/>
    </xf>
    <xf numFmtId="0" fontId="42" fillId="0" borderId="10" xfId="53" applyFont="1" applyFill="1" applyBorder="1">
      <alignment/>
      <protection/>
    </xf>
    <xf numFmtId="0" fontId="36" fillId="0" borderId="10" xfId="53" applyFont="1" applyFill="1" applyBorder="1" applyAlignment="1">
      <alignment horizontal="center" wrapText="1"/>
      <protection/>
    </xf>
    <xf numFmtId="1" fontId="45" fillId="0" borderId="10" xfId="53" applyNumberFormat="1" applyFont="1" applyFill="1" applyBorder="1" applyAlignment="1">
      <alignment horizontal="center"/>
      <protection/>
    </xf>
    <xf numFmtId="1" fontId="36" fillId="0" borderId="10" xfId="53" applyNumberFormat="1" applyFont="1" applyFill="1" applyBorder="1" applyAlignment="1">
      <alignment horizontal="center"/>
      <protection/>
    </xf>
    <xf numFmtId="1" fontId="46" fillId="0" borderId="10" xfId="53" applyNumberFormat="1" applyFont="1" applyFill="1" applyBorder="1" applyAlignment="1">
      <alignment horizontal="center"/>
      <protection/>
    </xf>
    <xf numFmtId="1" fontId="47" fillId="0" borderId="10" xfId="53" applyNumberFormat="1" applyFont="1" applyFill="1" applyBorder="1" applyAlignment="1">
      <alignment horizontal="center"/>
      <protection/>
    </xf>
    <xf numFmtId="0" fontId="42" fillId="0" borderId="0" xfId="53" applyFont="1" applyFill="1">
      <alignment/>
      <protection/>
    </xf>
    <xf numFmtId="1" fontId="48" fillId="0" borderId="10" xfId="53" applyNumberFormat="1" applyFont="1" applyFill="1" applyBorder="1" applyAlignment="1">
      <alignment horizontal="center"/>
      <protection/>
    </xf>
    <xf numFmtId="1" fontId="42" fillId="0" borderId="10" xfId="53" applyNumberFormat="1" applyFont="1" applyFill="1" applyBorder="1" applyAlignment="1">
      <alignment horizontal="center"/>
      <protection/>
    </xf>
    <xf numFmtId="1" fontId="43" fillId="0" borderId="10" xfId="53" applyNumberFormat="1" applyFont="1" applyFill="1" applyBorder="1" applyAlignment="1">
      <alignment horizontal="center"/>
      <protection/>
    </xf>
    <xf numFmtId="1" fontId="48" fillId="0" borderId="10" xfId="53" applyNumberFormat="1" applyFont="1" applyFill="1" applyBorder="1" applyAlignment="1">
      <alignment horizontal="center" vertical="top"/>
      <protection/>
    </xf>
    <xf numFmtId="1" fontId="42" fillId="0" borderId="10" xfId="53" applyNumberFormat="1" applyFont="1" applyFill="1" applyBorder="1" applyAlignment="1">
      <alignment horizontal="center" vertical="top"/>
      <protection/>
    </xf>
    <xf numFmtId="1" fontId="48" fillId="0" borderId="10" xfId="53" applyNumberFormat="1" applyFont="1" applyFill="1" applyBorder="1">
      <alignment/>
      <protection/>
    </xf>
    <xf numFmtId="1" fontId="42" fillId="0" borderId="10" xfId="53" applyNumberFormat="1" applyFont="1" applyFill="1" applyBorder="1">
      <alignment/>
      <protection/>
    </xf>
    <xf numFmtId="1" fontId="43" fillId="0" borderId="10" xfId="53" applyNumberFormat="1" applyFont="1" applyFill="1" applyBorder="1">
      <alignment/>
      <protection/>
    </xf>
    <xf numFmtId="0" fontId="49" fillId="0" borderId="10" xfId="53" applyFont="1" applyFill="1" applyBorder="1" applyAlignment="1">
      <alignment wrapText="1"/>
      <protection/>
    </xf>
    <xf numFmtId="0" fontId="50" fillId="0" borderId="10" xfId="53" applyFont="1" applyFill="1" applyBorder="1" applyAlignment="1">
      <alignment horizontal="center"/>
      <protection/>
    </xf>
    <xf numFmtId="1" fontId="43" fillId="0" borderId="10" xfId="53" applyNumberFormat="1" applyFont="1" applyFill="1" applyBorder="1" applyAlignment="1">
      <alignment horizontal="center" vertical="top"/>
      <protection/>
    </xf>
    <xf numFmtId="1" fontId="34" fillId="0" borderId="10" xfId="53" applyNumberFormat="1" applyFont="1" applyFill="1" applyBorder="1" applyAlignment="1">
      <alignment horizontal="center"/>
      <protection/>
    </xf>
    <xf numFmtId="0" fontId="51" fillId="0" borderId="10" xfId="53" applyFont="1" applyFill="1" applyBorder="1" applyAlignment="1">
      <alignment horizontal="center"/>
      <protection/>
    </xf>
    <xf numFmtId="0" fontId="50" fillId="0" borderId="10" xfId="53" applyFont="1" applyFill="1" applyBorder="1" applyAlignment="1">
      <alignment horizontal="left" wrapText="1"/>
      <protection/>
    </xf>
    <xf numFmtId="0" fontId="50" fillId="0" borderId="10" xfId="53" applyFont="1" applyFill="1" applyBorder="1" applyAlignment="1">
      <alignment wrapText="1"/>
      <protection/>
    </xf>
    <xf numFmtId="2" fontId="45" fillId="0" borderId="10" xfId="53" applyNumberFormat="1" applyFont="1" applyFill="1" applyBorder="1" applyAlignment="1">
      <alignment horizontal="center"/>
      <protection/>
    </xf>
    <xf numFmtId="2" fontId="52" fillId="0" borderId="10" xfId="53" applyNumberFormat="1" applyFont="1" applyFill="1" applyBorder="1" applyAlignment="1">
      <alignment horizontal="center"/>
      <protection/>
    </xf>
    <xf numFmtId="2" fontId="36" fillId="0" borderId="10" xfId="53" applyNumberFormat="1" applyFont="1" applyFill="1" applyBorder="1" applyAlignment="1">
      <alignment horizontal="center"/>
      <protection/>
    </xf>
    <xf numFmtId="2" fontId="53" fillId="0" borderId="10" xfId="53" applyNumberFormat="1" applyFont="1" applyFill="1" applyBorder="1" applyAlignment="1">
      <alignment horizontal="center"/>
      <protection/>
    </xf>
    <xf numFmtId="0" fontId="36" fillId="0" borderId="10" xfId="53" applyFont="1" applyFill="1" applyBorder="1" applyAlignment="1">
      <alignment horizontal="center" vertical="top"/>
      <protection/>
    </xf>
    <xf numFmtId="0" fontId="50" fillId="0" borderId="10" xfId="53" applyFont="1" applyFill="1" applyBorder="1" applyAlignment="1">
      <alignment horizontal="center" vertical="top"/>
      <protection/>
    </xf>
    <xf numFmtId="2" fontId="54" fillId="0" borderId="10" xfId="53" applyNumberFormat="1" applyFont="1" applyFill="1" applyBorder="1" applyAlignment="1">
      <alignment horizontal="center"/>
      <protection/>
    </xf>
    <xf numFmtId="2" fontId="55" fillId="0" borderId="10" xfId="53" applyNumberFormat="1" applyFont="1" applyFill="1" applyBorder="1" applyAlignment="1">
      <alignment horizontal="center"/>
      <protection/>
    </xf>
    <xf numFmtId="2" fontId="50" fillId="0" borderId="10" xfId="53" applyNumberFormat="1" applyFont="1" applyFill="1" applyBorder="1" applyAlignment="1">
      <alignment horizontal="center"/>
      <protection/>
    </xf>
    <xf numFmtId="2" fontId="56" fillId="0" borderId="10" xfId="53" applyNumberFormat="1" applyFont="1" applyFill="1" applyBorder="1" applyAlignment="1">
      <alignment horizontal="center"/>
      <protection/>
    </xf>
    <xf numFmtId="0" fontId="50" fillId="0" borderId="0" xfId="53" applyFont="1" applyFill="1">
      <alignment/>
      <protection/>
    </xf>
    <xf numFmtId="2" fontId="43" fillId="0" borderId="10" xfId="53" applyNumberFormat="1" applyFont="1" applyFill="1" applyBorder="1" applyAlignment="1">
      <alignment horizontal="center"/>
      <protection/>
    </xf>
    <xf numFmtId="2" fontId="47" fillId="0" borderId="10" xfId="53" applyNumberFormat="1" applyFont="1" applyFill="1" applyBorder="1" applyAlignment="1">
      <alignment horizontal="center"/>
      <protection/>
    </xf>
    <xf numFmtId="0" fontId="36" fillId="0" borderId="0" xfId="53" applyFont="1" applyFill="1">
      <alignment/>
      <protection/>
    </xf>
    <xf numFmtId="2" fontId="48" fillId="0" borderId="10" xfId="53" applyNumberFormat="1" applyFont="1" applyFill="1" applyBorder="1" applyAlignment="1">
      <alignment horizontal="center"/>
      <protection/>
    </xf>
    <xf numFmtId="2" fontId="42" fillId="0" borderId="10" xfId="53" applyNumberFormat="1" applyFont="1" applyFill="1" applyBorder="1" applyAlignment="1">
      <alignment horizontal="center"/>
      <protection/>
    </xf>
    <xf numFmtId="0" fontId="57" fillId="0" borderId="10" xfId="0" applyFont="1" applyBorder="1" applyAlignment="1">
      <alignment vertical="top" wrapText="1"/>
    </xf>
    <xf numFmtId="0" fontId="58" fillId="0" borderId="10" xfId="53" applyFont="1" applyFill="1" applyBorder="1" applyAlignment="1">
      <alignment horizontal="center" vertical="top"/>
      <protection/>
    </xf>
    <xf numFmtId="0" fontId="9" fillId="0" borderId="10" xfId="0" applyFont="1" applyBorder="1" applyAlignment="1">
      <alignment vertical="center" wrapText="1"/>
    </xf>
    <xf numFmtId="0" fontId="59" fillId="0" borderId="10" xfId="53" applyFont="1" applyFill="1" applyBorder="1" applyAlignment="1">
      <alignment wrapText="1"/>
      <protection/>
    </xf>
    <xf numFmtId="0" fontId="59" fillId="0" borderId="10" xfId="53" applyFont="1" applyFill="1" applyBorder="1" applyAlignment="1">
      <alignment horizontal="center" vertical="top"/>
      <protection/>
    </xf>
    <xf numFmtId="0" fontId="9" fillId="0" borderId="1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49" fillId="0" borderId="10" xfId="53" applyFont="1" applyFill="1" applyBorder="1" applyAlignment="1">
      <alignment vertical="top" wrapText="1"/>
      <protection/>
    </xf>
    <xf numFmtId="0" fontId="60" fillId="0" borderId="10" xfId="53" applyFont="1" applyFill="1" applyBorder="1" applyAlignment="1">
      <alignment wrapText="1"/>
      <protection/>
    </xf>
    <xf numFmtId="2" fontId="48" fillId="0" borderId="10" xfId="53" applyNumberFormat="1" applyFont="1" applyFill="1" applyBorder="1" applyAlignment="1">
      <alignment horizontal="center"/>
      <protection/>
    </xf>
    <xf numFmtId="0" fontId="36" fillId="0" borderId="10" xfId="53" applyFont="1" applyFill="1" applyBorder="1" applyAlignment="1">
      <alignment wrapText="1"/>
      <protection/>
    </xf>
    <xf numFmtId="0" fontId="61" fillId="0" borderId="10" xfId="53" applyFont="1" applyFill="1" applyBorder="1" applyAlignment="1">
      <alignment wrapText="1"/>
      <protection/>
    </xf>
    <xf numFmtId="0" fontId="61" fillId="0" borderId="10" xfId="53" applyFont="1" applyFill="1" applyBorder="1" applyAlignment="1">
      <alignment horizontal="center" vertical="top"/>
      <protection/>
    </xf>
    <xf numFmtId="2" fontId="54" fillId="0" borderId="10" xfId="53" applyNumberFormat="1" applyFont="1" applyFill="1" applyBorder="1" applyAlignment="1">
      <alignment horizontal="center"/>
      <protection/>
    </xf>
    <xf numFmtId="0" fontId="62" fillId="0" borderId="10" xfId="53" applyFont="1" applyFill="1" applyBorder="1" applyAlignment="1">
      <alignment vertical="top" wrapText="1"/>
      <protection/>
    </xf>
    <xf numFmtId="0" fontId="61" fillId="0" borderId="10" xfId="53" applyFont="1" applyFill="1" applyBorder="1" applyAlignment="1">
      <alignment vertical="top" wrapText="1"/>
      <protection/>
    </xf>
    <xf numFmtId="0" fontId="63" fillId="0" borderId="10" xfId="53" applyFont="1" applyFill="1" applyBorder="1" applyAlignment="1">
      <alignment horizontal="center" wrapText="1"/>
      <protection/>
    </xf>
    <xf numFmtId="0" fontId="63" fillId="0" borderId="10" xfId="53" applyFont="1" applyFill="1" applyBorder="1" applyAlignment="1">
      <alignment horizontal="center" vertical="top"/>
      <protection/>
    </xf>
    <xf numFmtId="0" fontId="63" fillId="0" borderId="10" xfId="53" applyFont="1" applyFill="1" applyBorder="1" applyAlignment="1">
      <alignment wrapText="1"/>
      <protection/>
    </xf>
    <xf numFmtId="0" fontId="61" fillId="0" borderId="10" xfId="53" applyFont="1" applyFill="1" applyBorder="1" applyAlignment="1">
      <alignment horizontal="left" vertical="top" wrapText="1"/>
      <protection/>
    </xf>
    <xf numFmtId="1" fontId="52" fillId="0" borderId="10" xfId="53" applyNumberFormat="1" applyFont="1" applyFill="1" applyBorder="1" applyAlignment="1">
      <alignment horizontal="center"/>
      <protection/>
    </xf>
    <xf numFmtId="0" fontId="59" fillId="0" borderId="10" xfId="53" applyFont="1" applyFill="1" applyBorder="1" applyAlignment="1">
      <alignment vertical="top" wrapText="1"/>
      <protection/>
    </xf>
    <xf numFmtId="0" fontId="59" fillId="0" borderId="10" xfId="53" applyFont="1" applyFill="1" applyBorder="1" applyAlignment="1">
      <alignment horizontal="left" wrapText="1"/>
      <protection/>
    </xf>
    <xf numFmtId="1" fontId="64" fillId="0" borderId="10" xfId="53" applyNumberFormat="1" applyFont="1" applyFill="1" applyBorder="1" applyAlignment="1">
      <alignment horizontal="center"/>
      <protection/>
    </xf>
    <xf numFmtId="0" fontId="59" fillId="0" borderId="10" xfId="53" applyFont="1" applyFill="1" applyBorder="1" applyAlignment="1">
      <alignment horizontal="left" vertical="top" wrapText="1"/>
      <protection/>
    </xf>
    <xf numFmtId="0" fontId="19" fillId="0" borderId="10" xfId="0" applyFont="1" applyBorder="1" applyAlignment="1">
      <alignment/>
    </xf>
    <xf numFmtId="0" fontId="46" fillId="0" borderId="10" xfId="53" applyFont="1" applyFill="1" applyBorder="1" applyAlignment="1">
      <alignment horizontal="center" wrapText="1"/>
      <protection/>
    </xf>
    <xf numFmtId="0" fontId="52" fillId="0" borderId="10" xfId="53" applyFont="1" applyFill="1" applyBorder="1" applyAlignment="1">
      <alignment horizontal="center" vertical="top"/>
      <protection/>
    </xf>
    <xf numFmtId="0" fontId="43" fillId="0" borderId="10" xfId="53" applyFont="1" applyFill="1" applyBorder="1" applyAlignment="1">
      <alignment wrapText="1"/>
      <protection/>
    </xf>
    <xf numFmtId="0" fontId="43" fillId="0" borderId="10" xfId="53" applyFont="1" applyBorder="1" applyAlignment="1">
      <alignment horizontal="center" wrapText="1"/>
      <protection/>
    </xf>
    <xf numFmtId="1" fontId="54" fillId="0" borderId="10" xfId="53" applyNumberFormat="1" applyFont="1" applyFill="1" applyBorder="1" applyAlignment="1">
      <alignment vertical="top"/>
      <protection/>
    </xf>
    <xf numFmtId="0" fontId="50" fillId="0" borderId="0" xfId="53" applyFont="1" applyFill="1" applyAlignment="1">
      <alignment vertical="top"/>
      <protection/>
    </xf>
    <xf numFmtId="1" fontId="54" fillId="0" borderId="10" xfId="53" applyNumberFormat="1" applyFont="1" applyFill="1" applyBorder="1">
      <alignment/>
      <protection/>
    </xf>
    <xf numFmtId="0" fontId="65" fillId="0" borderId="10" xfId="53" applyFont="1" applyFill="1" applyBorder="1" applyAlignment="1">
      <alignment horizontal="center" wrapText="1"/>
      <protection/>
    </xf>
    <xf numFmtId="0" fontId="66" fillId="0" borderId="10" xfId="53" applyFont="1" applyFill="1" applyBorder="1" applyAlignment="1">
      <alignment horizontal="center" vertical="top"/>
      <protection/>
    </xf>
    <xf numFmtId="1" fontId="67" fillId="0" borderId="10" xfId="53" applyNumberFormat="1" applyFont="1" applyFill="1" applyBorder="1" applyAlignment="1">
      <alignment horizontal="center"/>
      <protection/>
    </xf>
    <xf numFmtId="1" fontId="68" fillId="0" borderId="10" xfId="53" applyNumberFormat="1" applyFont="1" applyFill="1" applyBorder="1" applyAlignment="1">
      <alignment horizontal="center"/>
      <protection/>
    </xf>
    <xf numFmtId="1" fontId="69" fillId="0" borderId="10" xfId="53" applyNumberFormat="1" applyFont="1" applyFill="1" applyBorder="1" applyAlignment="1">
      <alignment horizontal="center"/>
      <protection/>
    </xf>
    <xf numFmtId="0" fontId="70" fillId="0" borderId="0" xfId="53" applyFont="1" applyFill="1" applyBorder="1">
      <alignment/>
      <protection/>
    </xf>
    <xf numFmtId="0" fontId="71" fillId="0" borderId="0" xfId="53" applyFont="1">
      <alignment/>
      <protection/>
    </xf>
    <xf numFmtId="0" fontId="70" fillId="0" borderId="0" xfId="53" applyFont="1" applyFill="1">
      <alignment/>
      <protection/>
    </xf>
    <xf numFmtId="0" fontId="70" fillId="0" borderId="10" xfId="53" applyFont="1" applyFill="1" applyBorder="1" applyAlignment="1">
      <alignment wrapText="1"/>
      <protection/>
    </xf>
    <xf numFmtId="0" fontId="70" fillId="0" borderId="10" xfId="53" applyFont="1" applyFill="1" applyBorder="1" applyAlignment="1">
      <alignment horizontal="center" vertical="top"/>
      <protection/>
    </xf>
    <xf numFmtId="0" fontId="72" fillId="0" borderId="10" xfId="53" applyFont="1" applyFill="1" applyBorder="1" applyAlignment="1">
      <alignment vertical="top"/>
      <protection/>
    </xf>
    <xf numFmtId="0" fontId="73" fillId="0" borderId="10" xfId="53" applyFont="1" applyFill="1" applyBorder="1" applyAlignment="1">
      <alignment vertical="top"/>
      <protection/>
    </xf>
    <xf numFmtId="0" fontId="69" fillId="0" borderId="10" xfId="53" applyFont="1" applyFill="1" applyBorder="1" applyAlignment="1">
      <alignment horizontal="center"/>
      <protection/>
    </xf>
    <xf numFmtId="0" fontId="73" fillId="0" borderId="0" xfId="53" applyFont="1" applyFill="1" applyAlignment="1">
      <alignment vertical="top"/>
      <protection/>
    </xf>
    <xf numFmtId="0" fontId="72" fillId="0" borderId="10" xfId="53" applyFont="1" applyFill="1" applyBorder="1">
      <alignment/>
      <protection/>
    </xf>
    <xf numFmtId="0" fontId="73" fillId="0" borderId="10" xfId="53" applyFont="1" applyFill="1" applyBorder="1">
      <alignment/>
      <protection/>
    </xf>
    <xf numFmtId="0" fontId="73" fillId="0" borderId="0" xfId="53" applyFont="1" applyFill="1">
      <alignment/>
      <protection/>
    </xf>
    <xf numFmtId="0" fontId="73" fillId="0" borderId="10" xfId="53" applyFont="1" applyFill="1" applyBorder="1" applyAlignment="1">
      <alignment wrapText="1"/>
      <protection/>
    </xf>
    <xf numFmtId="0" fontId="73" fillId="0" borderId="10" xfId="53" applyFont="1" applyFill="1" applyBorder="1" applyAlignment="1">
      <alignment horizontal="center" vertical="top"/>
      <protection/>
    </xf>
    <xf numFmtId="0" fontId="74" fillId="0" borderId="10" xfId="53" applyFont="1" applyFill="1" applyBorder="1" applyAlignment="1">
      <alignment wrapText="1"/>
      <protection/>
    </xf>
    <xf numFmtId="0" fontId="70" fillId="0" borderId="10" xfId="53" applyFont="1" applyFill="1" applyBorder="1" applyAlignment="1">
      <alignment horizontal="center" wrapText="1"/>
      <protection/>
    </xf>
    <xf numFmtId="0" fontId="46" fillId="0" borderId="10" xfId="53" applyFont="1" applyFill="1" applyBorder="1">
      <alignment/>
      <protection/>
    </xf>
    <xf numFmtId="0" fontId="65" fillId="0" borderId="10" xfId="53" applyFont="1" applyFill="1" applyBorder="1">
      <alignment/>
      <protection/>
    </xf>
    <xf numFmtId="0" fontId="65" fillId="0" borderId="0" xfId="53" applyFont="1" applyFill="1">
      <alignment/>
      <protection/>
    </xf>
    <xf numFmtId="0" fontId="75" fillId="0" borderId="10" xfId="53" applyFont="1" applyBorder="1" applyAlignment="1">
      <alignment horizontal="left" wrapText="1"/>
      <protection/>
    </xf>
    <xf numFmtId="0" fontId="65" fillId="0" borderId="10" xfId="53" applyFont="1" applyBorder="1" applyAlignment="1">
      <alignment horizontal="center"/>
      <protection/>
    </xf>
    <xf numFmtId="0" fontId="76" fillId="0" borderId="10" xfId="53" applyFont="1" applyFill="1" applyBorder="1" applyAlignment="1">
      <alignment horizontal="center" wrapText="1"/>
      <protection/>
    </xf>
    <xf numFmtId="0" fontId="77" fillId="0" borderId="10" xfId="53" applyFont="1" applyFill="1" applyBorder="1" applyAlignment="1">
      <alignment horizontal="center" wrapText="1"/>
      <protection/>
    </xf>
    <xf numFmtId="0" fontId="73" fillId="0" borderId="10" xfId="53" applyFont="1" applyFill="1" applyBorder="1" applyAlignment="1">
      <alignment/>
      <protection/>
    </xf>
    <xf numFmtId="0" fontId="78" fillId="0" borderId="10" xfId="53" applyFont="1" applyBorder="1" applyAlignment="1">
      <alignment horizontal="center"/>
      <protection/>
    </xf>
    <xf numFmtId="0" fontId="79" fillId="0" borderId="10" xfId="53" applyFont="1" applyFill="1" applyBorder="1">
      <alignment/>
      <protection/>
    </xf>
    <xf numFmtId="0" fontId="79" fillId="0" borderId="0" xfId="53" applyFont="1" applyFill="1">
      <alignment/>
      <protection/>
    </xf>
    <xf numFmtId="0" fontId="73" fillId="0" borderId="10" xfId="53" applyFont="1" applyBorder="1" applyAlignment="1">
      <alignment horizontal="center" wrapText="1"/>
      <protection/>
    </xf>
    <xf numFmtId="0" fontId="76" fillId="0" borderId="38" xfId="53" applyFont="1" applyFill="1" applyBorder="1" applyAlignment="1">
      <alignment horizontal="center" wrapText="1"/>
      <protection/>
    </xf>
    <xf numFmtId="0" fontId="77" fillId="0" borderId="38" xfId="53" applyFont="1" applyFill="1" applyBorder="1" applyAlignment="1">
      <alignment horizontal="center" wrapText="1"/>
      <protection/>
    </xf>
    <xf numFmtId="0" fontId="79" fillId="0" borderId="38" xfId="53" applyFont="1" applyFill="1" applyBorder="1">
      <alignment/>
      <protection/>
    </xf>
    <xf numFmtId="0" fontId="80" fillId="0" borderId="0" xfId="53" applyFont="1" applyFill="1" applyBorder="1" applyAlignment="1">
      <alignment/>
      <protection/>
    </xf>
    <xf numFmtId="0" fontId="74" fillId="0" borderId="0" xfId="53" applyFont="1" applyFill="1" applyBorder="1">
      <alignment/>
      <protection/>
    </xf>
    <xf numFmtId="0" fontId="34" fillId="0" borderId="0" xfId="53" applyFont="1" applyFill="1" applyBorder="1" applyAlignment="1">
      <alignment horizontal="center" wrapText="1"/>
      <protection/>
    </xf>
    <xf numFmtId="0" fontId="35" fillId="0" borderId="0" xfId="53" applyFont="1" applyFill="1" applyBorder="1">
      <alignment/>
      <protection/>
    </xf>
    <xf numFmtId="0" fontId="74" fillId="0" borderId="0" xfId="53" applyFont="1" applyFill="1">
      <alignment/>
      <protection/>
    </xf>
    <xf numFmtId="0" fontId="74" fillId="0" borderId="0" xfId="53" applyFont="1" applyFill="1" applyBorder="1" applyAlignment="1">
      <alignment horizontal="left" wrapText="1"/>
      <protection/>
    </xf>
    <xf numFmtId="0" fontId="34" fillId="0" borderId="0" xfId="53" applyFont="1">
      <alignment/>
      <protection/>
    </xf>
    <xf numFmtId="0" fontId="74" fillId="0" borderId="0" xfId="53" applyFont="1">
      <alignment/>
      <protection/>
    </xf>
    <xf numFmtId="0" fontId="35" fillId="0" borderId="0" xfId="53" applyFont="1">
      <alignment/>
      <protection/>
    </xf>
    <xf numFmtId="0" fontId="70" fillId="0" borderId="0" xfId="53" applyFont="1" applyFill="1" applyAlignment="1">
      <alignment wrapText="1"/>
      <protection/>
    </xf>
    <xf numFmtId="0" fontId="70" fillId="0" borderId="0" xfId="53" applyFont="1" applyFill="1" applyAlignment="1">
      <alignment horizontal="center" wrapText="1"/>
      <protection/>
    </xf>
    <xf numFmtId="0" fontId="81" fillId="0" borderId="0" xfId="53" applyFont="1" applyFill="1" applyAlignment="1">
      <alignment/>
      <protection/>
    </xf>
    <xf numFmtId="0" fontId="43" fillId="0" borderId="0" xfId="53" applyFont="1" applyFill="1">
      <alignment/>
      <protection/>
    </xf>
    <xf numFmtId="0" fontId="84" fillId="0" borderId="0" xfId="53" applyFont="1" applyFill="1" applyAlignment="1">
      <alignment wrapText="1"/>
      <protection/>
    </xf>
    <xf numFmtId="0" fontId="85" fillId="0" borderId="0" xfId="53" applyFont="1">
      <alignment/>
      <protection/>
    </xf>
    <xf numFmtId="0" fontId="86" fillId="0" borderId="0" xfId="53" applyFont="1">
      <alignment/>
      <protection/>
    </xf>
    <xf numFmtId="1" fontId="37" fillId="0" borderId="10" xfId="53" applyNumberFormat="1" applyFont="1" applyFill="1" applyBorder="1" applyAlignment="1">
      <alignment horizontal="center"/>
      <protection/>
    </xf>
    <xf numFmtId="1" fontId="41" fillId="0" borderId="10" xfId="53" applyNumberFormat="1" applyFont="1" applyFill="1" applyBorder="1" applyAlignment="1">
      <alignment horizontal="center"/>
      <protection/>
    </xf>
    <xf numFmtId="1" fontId="41" fillId="0" borderId="10" xfId="53" applyNumberFormat="1" applyFont="1" applyFill="1" applyBorder="1">
      <alignment/>
      <protection/>
    </xf>
    <xf numFmtId="1" fontId="41" fillId="0" borderId="10" xfId="53" applyNumberFormat="1" applyFont="1" applyFill="1" applyBorder="1" applyAlignment="1">
      <alignment horizontal="center" vertical="top"/>
      <protection/>
    </xf>
    <xf numFmtId="2" fontId="37" fillId="0" borderId="10" xfId="53" applyNumberFormat="1" applyFont="1" applyFill="1" applyBorder="1" applyAlignment="1">
      <alignment horizontal="center"/>
      <protection/>
    </xf>
    <xf numFmtId="2" fontId="49" fillId="0" borderId="10" xfId="53" applyNumberFormat="1" applyFont="1" applyFill="1" applyBorder="1" applyAlignment="1">
      <alignment horizontal="center"/>
      <protection/>
    </xf>
    <xf numFmtId="2" fontId="41" fillId="0" borderId="10" xfId="53" applyNumberFormat="1" applyFont="1" applyFill="1" applyBorder="1" applyAlignment="1">
      <alignment horizontal="center"/>
      <protection/>
    </xf>
    <xf numFmtId="2" fontId="37" fillId="0" borderId="10" xfId="53" applyNumberFormat="1" applyFont="1" applyFill="1" applyBorder="1" applyAlignment="1">
      <alignment horizontal="center" vertical="top"/>
      <protection/>
    </xf>
    <xf numFmtId="2" fontId="87" fillId="0" borderId="10" xfId="53" applyNumberFormat="1" applyFont="1" applyFill="1" applyBorder="1" applyAlignment="1">
      <alignment horizontal="center" vertical="top"/>
      <protection/>
    </xf>
    <xf numFmtId="2" fontId="33" fillId="0" borderId="10" xfId="53" applyNumberFormat="1" applyFont="1" applyFill="1" applyBorder="1" applyAlignment="1">
      <alignment horizontal="center" vertical="top"/>
      <protection/>
    </xf>
    <xf numFmtId="0" fontId="87" fillId="0" borderId="10" xfId="53" applyFont="1" applyFill="1" applyBorder="1" applyAlignment="1">
      <alignment horizontal="center" vertical="top"/>
      <protection/>
    </xf>
    <xf numFmtId="0" fontId="33" fillId="0" borderId="10" xfId="53" applyFont="1" applyFill="1" applyBorder="1" applyAlignment="1">
      <alignment horizontal="center" vertical="top"/>
      <protection/>
    </xf>
    <xf numFmtId="0" fontId="88" fillId="0" borderId="10" xfId="53" applyFont="1" applyFill="1" applyBorder="1" applyAlignment="1">
      <alignment horizontal="center" vertical="top"/>
      <protection/>
    </xf>
    <xf numFmtId="0" fontId="37" fillId="0" borderId="10" xfId="53" applyFont="1" applyFill="1" applyBorder="1" applyAlignment="1">
      <alignment horizontal="center" vertical="top"/>
      <protection/>
    </xf>
    <xf numFmtId="0" fontId="38" fillId="0" borderId="10" xfId="53" applyFont="1" applyFill="1" applyBorder="1" applyAlignment="1">
      <alignment horizontal="center" vertical="top"/>
      <protection/>
    </xf>
    <xf numFmtId="0" fontId="34" fillId="0" borderId="10" xfId="53" applyFont="1" applyBorder="1" applyAlignment="1">
      <alignment horizontal="center" wrapText="1"/>
      <protection/>
    </xf>
    <xf numFmtId="1" fontId="49" fillId="0" borderId="10" xfId="53" applyNumberFormat="1" applyFont="1" applyFill="1" applyBorder="1" applyAlignment="1">
      <alignment vertical="top"/>
      <protection/>
    </xf>
    <xf numFmtId="1" fontId="49" fillId="0" borderId="10" xfId="53" applyNumberFormat="1" applyFont="1" applyFill="1" applyBorder="1">
      <alignment/>
      <protection/>
    </xf>
    <xf numFmtId="0" fontId="75" fillId="0" borderId="10" xfId="53" applyFont="1" applyFill="1" applyBorder="1" applyAlignment="1">
      <alignment horizontal="center" vertical="top"/>
      <protection/>
    </xf>
    <xf numFmtId="0" fontId="74" fillId="0" borderId="10" xfId="53" applyFont="1" applyFill="1" applyBorder="1" applyAlignment="1">
      <alignment horizontal="center" vertical="top"/>
      <protection/>
    </xf>
    <xf numFmtId="0" fontId="78" fillId="0" borderId="10" xfId="53" applyFont="1" applyFill="1" applyBorder="1" applyAlignment="1">
      <alignment horizontal="center" vertical="top"/>
      <protection/>
    </xf>
    <xf numFmtId="0" fontId="74" fillId="0" borderId="10" xfId="53" applyFont="1" applyFill="1" applyBorder="1" applyAlignment="1">
      <alignment horizontal="center" wrapText="1"/>
      <protection/>
    </xf>
    <xf numFmtId="0" fontId="75" fillId="0" borderId="10" xfId="53" applyFont="1" applyBorder="1" applyAlignment="1">
      <alignment horizontal="center"/>
      <protection/>
    </xf>
    <xf numFmtId="0" fontId="78" fillId="0" borderId="38" xfId="53" applyFont="1" applyBorder="1" applyAlignment="1">
      <alignment horizontal="center" wrapText="1"/>
      <protection/>
    </xf>
    <xf numFmtId="0" fontId="74" fillId="0" borderId="11" xfId="53" applyFont="1" applyFill="1" applyBorder="1" applyAlignment="1">
      <alignment horizontal="centerContinuous"/>
      <protection/>
    </xf>
    <xf numFmtId="0" fontId="74" fillId="0" borderId="39" xfId="53" applyFont="1" applyFill="1" applyBorder="1" applyAlignment="1">
      <alignment horizontal="centerContinuous"/>
      <protection/>
    </xf>
    <xf numFmtId="0" fontId="0" fillId="0" borderId="0" xfId="53" applyFont="1">
      <alignment/>
      <protection/>
    </xf>
    <xf numFmtId="2" fontId="44" fillId="0" borderId="10" xfId="53" applyNumberFormat="1" applyFont="1" applyFill="1" applyBorder="1" applyAlignment="1">
      <alignment horizontal="center"/>
      <protection/>
    </xf>
    <xf numFmtId="2" fontId="64" fillId="0" borderId="10" xfId="53" applyNumberFormat="1" applyFont="1" applyFill="1" applyBorder="1" applyAlignment="1">
      <alignment horizontal="center"/>
      <protection/>
    </xf>
    <xf numFmtId="189" fontId="37" fillId="0" borderId="10" xfId="53" applyNumberFormat="1" applyFont="1" applyFill="1" applyBorder="1" applyAlignment="1">
      <alignment horizontal="center" vertical="center"/>
      <protection/>
    </xf>
    <xf numFmtId="2" fontId="17" fillId="0" borderId="0" xfId="53" applyNumberFormat="1" applyFont="1">
      <alignment/>
      <protection/>
    </xf>
    <xf numFmtId="0" fontId="80" fillId="0" borderId="0" xfId="53" applyFont="1" applyFill="1" applyBorder="1" applyAlignment="1">
      <alignment horizontal="centerContinuous"/>
      <protection/>
    </xf>
    <xf numFmtId="0" fontId="74" fillId="0" borderId="0" xfId="53" applyFont="1" applyFill="1" applyBorder="1" applyAlignment="1">
      <alignment horizontal="centerContinuous"/>
      <protection/>
    </xf>
    <xf numFmtId="0" fontId="70" fillId="0" borderId="0" xfId="53" applyFont="1" applyFill="1" applyBorder="1" applyAlignment="1">
      <alignment horizontal="centerContinuous"/>
      <protection/>
    </xf>
    <xf numFmtId="0" fontId="89" fillId="0" borderId="0" xfId="53" applyFont="1" applyFill="1" applyBorder="1" applyAlignment="1">
      <alignment horizontal="centerContinuous"/>
      <protection/>
    </xf>
    <xf numFmtId="0" fontId="80" fillId="0" borderId="0" xfId="53" applyFont="1" applyFill="1" applyBorder="1" applyAlignment="1">
      <alignment horizontal="left"/>
      <protection/>
    </xf>
    <xf numFmtId="2" fontId="70" fillId="0" borderId="0" xfId="53" applyNumberFormat="1" applyFont="1" applyFill="1">
      <alignment/>
      <protection/>
    </xf>
    <xf numFmtId="0" fontId="65" fillId="0" borderId="0" xfId="53" applyFont="1" applyFill="1" applyAlignment="1">
      <alignment horizontal="center"/>
      <protection/>
    </xf>
    <xf numFmtId="49" fontId="90" fillId="0" borderId="0" xfId="0" applyNumberFormat="1" applyFont="1" applyBorder="1" applyAlignment="1">
      <alignment horizontal="center" vertical="center" wrapText="1"/>
    </xf>
    <xf numFmtId="0" fontId="70" fillId="0" borderId="0" xfId="53" applyFont="1" applyFill="1" applyBorder="1" applyAlignment="1">
      <alignment horizontal="center" wrapText="1"/>
      <protection/>
    </xf>
    <xf numFmtId="0" fontId="70" fillId="0" borderId="0" xfId="53" applyFont="1">
      <alignment/>
      <protection/>
    </xf>
    <xf numFmtId="2" fontId="70" fillId="0" borderId="0" xfId="53" applyNumberFormat="1" applyFont="1" applyFill="1" applyBorder="1" applyAlignment="1">
      <alignment horizontal="center" wrapText="1"/>
      <protection/>
    </xf>
    <xf numFmtId="2" fontId="43" fillId="0" borderId="0" xfId="53" applyNumberFormat="1" applyFont="1" applyFill="1" applyBorder="1" applyAlignment="1">
      <alignment horizontal="center"/>
      <protection/>
    </xf>
    <xf numFmtId="2" fontId="91" fillId="0" borderId="10" xfId="53" applyNumberFormat="1" applyFont="1" applyFill="1" applyBorder="1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0" fontId="92" fillId="0" borderId="10" xfId="0" applyFont="1" applyBorder="1" applyAlignment="1">
      <alignment horizontal="left" wrapText="1"/>
    </xf>
    <xf numFmtId="0" fontId="2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left" wrapText="1"/>
    </xf>
    <xf numFmtId="0" fontId="94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2" fontId="94" fillId="0" borderId="10" xfId="0" applyNumberFormat="1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49" fontId="94" fillId="0" borderId="13" xfId="0" applyNumberFormat="1" applyFont="1" applyBorder="1" applyAlignment="1">
      <alignment horizont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6" fillId="0" borderId="0" xfId="0" applyFont="1" applyAlignment="1">
      <alignment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49" fontId="9" fillId="0" borderId="18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49" fontId="2" fillId="0" borderId="4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/>
    </xf>
    <xf numFmtId="0" fontId="94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82" fontId="8" fillId="0" borderId="0" xfId="0" applyNumberFormat="1" applyFont="1" applyAlignment="1">
      <alignment/>
    </xf>
    <xf numFmtId="2" fontId="15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61" fillId="0" borderId="10" xfId="53" applyFont="1" applyFill="1" applyBorder="1" applyAlignment="1">
      <alignment horizontal="center" vertical="center"/>
      <protection/>
    </xf>
    <xf numFmtId="2" fontId="37" fillId="0" borderId="10" xfId="53" applyNumberFormat="1" applyFont="1" applyFill="1" applyBorder="1" applyAlignment="1">
      <alignment horizontal="center" vertical="center"/>
      <protection/>
    </xf>
    <xf numFmtId="2" fontId="87" fillId="0" borderId="10" xfId="53" applyNumberFormat="1" applyFont="1" applyFill="1" applyBorder="1" applyAlignment="1">
      <alignment horizontal="center" vertical="center"/>
      <protection/>
    </xf>
    <xf numFmtId="2" fontId="43" fillId="0" borderId="10" xfId="53" applyNumberFormat="1" applyFont="1" applyFill="1" applyBorder="1" applyAlignment="1">
      <alignment horizontal="center" vertical="center"/>
      <protection/>
    </xf>
    <xf numFmtId="2" fontId="48" fillId="0" borderId="10" xfId="53" applyNumberFormat="1" applyFont="1" applyFill="1" applyBorder="1" applyAlignment="1">
      <alignment horizontal="center" vertical="center"/>
      <protection/>
    </xf>
    <xf numFmtId="2" fontId="47" fillId="0" borderId="10" xfId="53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96" fillId="0" borderId="0" xfId="0" applyNumberFormat="1" applyFont="1" applyAlignment="1">
      <alignment/>
    </xf>
    <xf numFmtId="2" fontId="96" fillId="0" borderId="19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/>
    </xf>
    <xf numFmtId="0" fontId="99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2" fontId="99" fillId="0" borderId="10" xfId="0" applyNumberFormat="1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17" fillId="0" borderId="10" xfId="0" applyNumberFormat="1" applyFont="1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01" fillId="0" borderId="10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101" fillId="0" borderId="43" xfId="0" applyFont="1" applyBorder="1" applyAlignment="1">
      <alignment/>
    </xf>
    <xf numFmtId="0" fontId="0" fillId="0" borderId="23" xfId="0" applyBorder="1" applyAlignment="1">
      <alignment/>
    </xf>
    <xf numFmtId="0" fontId="103" fillId="0" borderId="48" xfId="0" applyFont="1" applyBorder="1" applyAlignment="1">
      <alignment/>
    </xf>
    <xf numFmtId="0" fontId="103" fillId="0" borderId="35" xfId="0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0" fontId="104" fillId="0" borderId="25" xfId="0" applyFont="1" applyBorder="1" applyAlignment="1">
      <alignment/>
    </xf>
    <xf numFmtId="0" fontId="0" fillId="0" borderId="31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102" fillId="0" borderId="49" xfId="0" applyFont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 horizontal="center"/>
    </xf>
    <xf numFmtId="0" fontId="101" fillId="0" borderId="25" xfId="0" applyFont="1" applyBorder="1" applyAlignment="1">
      <alignment/>
    </xf>
    <xf numFmtId="2" fontId="0" fillId="0" borderId="37" xfId="0" applyNumberFormat="1" applyBorder="1" applyAlignment="1">
      <alignment/>
    </xf>
    <xf numFmtId="0" fontId="103" fillId="0" borderId="10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103" fillId="0" borderId="0" xfId="0" applyFont="1" applyAlignment="1">
      <alignment/>
    </xf>
    <xf numFmtId="0" fontId="18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05" fillId="0" borderId="23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/>
    </xf>
    <xf numFmtId="0" fontId="107" fillId="0" borderId="26" xfId="0" applyFont="1" applyBorder="1" applyAlignment="1">
      <alignment horizontal="center"/>
    </xf>
    <xf numFmtId="0" fontId="107" fillId="0" borderId="19" xfId="0" applyFont="1" applyBorder="1" applyAlignment="1">
      <alignment horizontal="center"/>
    </xf>
    <xf numFmtId="0" fontId="107" fillId="0" borderId="10" xfId="0" applyFont="1" applyBorder="1" applyAlignment="1">
      <alignment horizontal="center"/>
    </xf>
    <xf numFmtId="0" fontId="108" fillId="0" borderId="26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109" fillId="0" borderId="19" xfId="0" applyFont="1" applyBorder="1" applyAlignment="1">
      <alignment horizontal="center"/>
    </xf>
    <xf numFmtId="0" fontId="109" fillId="0" borderId="23" xfId="0" applyFont="1" applyBorder="1" applyAlignment="1">
      <alignment horizontal="center"/>
    </xf>
    <xf numFmtId="14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/>
    </xf>
    <xf numFmtId="2" fontId="103" fillId="0" borderId="26" xfId="0" applyNumberFormat="1" applyFont="1" applyBorder="1" applyAlignment="1">
      <alignment/>
    </xf>
    <xf numFmtId="0" fontId="85" fillId="0" borderId="10" xfId="0" applyFont="1" applyBorder="1" applyAlignment="1">
      <alignment horizontal="center"/>
    </xf>
    <xf numFmtId="0" fontId="109" fillId="0" borderId="10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0" xfId="0" applyNumberFormat="1" applyAlignment="1">
      <alignment/>
    </xf>
    <xf numFmtId="0" fontId="103" fillId="0" borderId="26" xfId="0" applyFont="1" applyBorder="1" applyAlignment="1">
      <alignment horizontal="center"/>
    </xf>
    <xf numFmtId="2" fontId="110" fillId="0" borderId="10" xfId="0" applyNumberFormat="1" applyFont="1" applyBorder="1" applyAlignment="1">
      <alignment/>
    </xf>
    <xf numFmtId="0" fontId="110" fillId="0" borderId="10" xfId="0" applyFont="1" applyBorder="1" applyAlignment="1">
      <alignment horizontal="center"/>
    </xf>
    <xf numFmtId="2" fontId="110" fillId="0" borderId="27" xfId="0" applyNumberFormat="1" applyFont="1" applyBorder="1" applyAlignment="1">
      <alignment horizontal="center"/>
    </xf>
    <xf numFmtId="0" fontId="110" fillId="0" borderId="26" xfId="0" applyFont="1" applyBorder="1" applyAlignment="1">
      <alignment horizontal="center"/>
    </xf>
    <xf numFmtId="2" fontId="110" fillId="0" borderId="26" xfId="0" applyNumberFormat="1" applyFont="1" applyBorder="1" applyAlignment="1">
      <alignment/>
    </xf>
    <xf numFmtId="0" fontId="103" fillId="0" borderId="10" xfId="0" applyFont="1" applyBorder="1" applyAlignment="1">
      <alignment/>
    </xf>
    <xf numFmtId="2" fontId="103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89" fontId="103" fillId="0" borderId="10" xfId="0" applyNumberFormat="1" applyFont="1" applyBorder="1" applyAlignment="1">
      <alignment horizontal="center"/>
    </xf>
    <xf numFmtId="0" fontId="107" fillId="0" borderId="12" xfId="0" applyFont="1" applyBorder="1" applyAlignment="1">
      <alignment horizontal="center"/>
    </xf>
    <xf numFmtId="0" fontId="108" fillId="0" borderId="37" xfId="0" applyFont="1" applyBorder="1" applyAlignment="1">
      <alignment horizontal="center"/>
    </xf>
    <xf numFmtId="0" fontId="0" fillId="0" borderId="12" xfId="0" applyBorder="1" applyAlignment="1">
      <alignment/>
    </xf>
    <xf numFmtId="0" fontId="101" fillId="0" borderId="49" xfId="0" applyFont="1" applyBorder="1" applyAlignment="1">
      <alignment/>
    </xf>
    <xf numFmtId="0" fontId="85" fillId="0" borderId="23" xfId="0" applyFont="1" applyBorder="1" applyAlignment="1">
      <alignment horizontal="center"/>
    </xf>
    <xf numFmtId="0" fontId="111" fillId="0" borderId="26" xfId="0" applyFont="1" applyBorder="1" applyAlignment="1">
      <alignment horizontal="center"/>
    </xf>
    <xf numFmtId="0" fontId="108" fillId="0" borderId="38" xfId="0" applyFont="1" applyBorder="1" applyAlignment="1">
      <alignment horizontal="center"/>
    </xf>
    <xf numFmtId="0" fontId="111" fillId="0" borderId="10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12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3" fillId="0" borderId="38" xfId="53" applyFont="1" applyBorder="1" applyAlignment="1">
      <alignment horizontal="center" wrapText="1"/>
      <protection/>
    </xf>
    <xf numFmtId="2" fontId="13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31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/>
    </xf>
    <xf numFmtId="0" fontId="94" fillId="0" borderId="12" xfId="0" applyFont="1" applyBorder="1" applyAlignment="1">
      <alignment horizontal="left" vertical="center" wrapText="1"/>
    </xf>
    <xf numFmtId="0" fontId="95" fillId="0" borderId="12" xfId="0" applyFont="1" applyBorder="1" applyAlignment="1">
      <alignment horizontal="center" vertical="center" wrapText="1"/>
    </xf>
    <xf numFmtId="2" fontId="94" fillId="0" borderId="12" xfId="0" applyNumberFormat="1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/>
    </xf>
    <xf numFmtId="0" fontId="94" fillId="0" borderId="13" xfId="0" applyFont="1" applyBorder="1" applyAlignment="1">
      <alignment horizontal="center" vertical="center" wrapText="1"/>
    </xf>
    <xf numFmtId="0" fontId="132" fillId="24" borderId="13" xfId="0" applyFont="1" applyFill="1" applyBorder="1" applyAlignment="1">
      <alignment horizontal="center" vertical="center" wrapText="1"/>
    </xf>
    <xf numFmtId="49" fontId="132" fillId="0" borderId="13" xfId="0" applyNumberFormat="1" applyFont="1" applyBorder="1" applyAlignment="1">
      <alignment horizontal="center" vertical="center" wrapText="1"/>
    </xf>
    <xf numFmtId="0" fontId="13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3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38" xfId="0" applyNumberFormat="1" applyFont="1" applyBorder="1" applyAlignment="1">
      <alignment horizontal="center" vertical="center" wrapText="1"/>
    </xf>
    <xf numFmtId="49" fontId="11" fillId="0" borderId="53" xfId="0" applyNumberFormat="1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135" fillId="0" borderId="1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7" fillId="0" borderId="38" xfId="0" applyFont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8" fillId="0" borderId="45" xfId="0" applyFont="1" applyBorder="1" applyAlignment="1">
      <alignment/>
    </xf>
    <xf numFmtId="0" fontId="14" fillId="0" borderId="50" xfId="0" applyFont="1" applyBorder="1" applyAlignment="1">
      <alignment horizontal="center" vertical="center"/>
    </xf>
    <xf numFmtId="0" fontId="14" fillId="0" borderId="3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4" fillId="0" borderId="3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2" fontId="96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4" fillId="0" borderId="19" xfId="0" applyNumberFormat="1" applyFont="1" applyBorder="1" applyAlignment="1">
      <alignment horizontal="center"/>
    </xf>
    <xf numFmtId="0" fontId="134" fillId="0" borderId="19" xfId="0" applyFont="1" applyBorder="1" applyAlignment="1">
      <alignment horizontal="left" vertical="center" wrapText="1"/>
    </xf>
    <xf numFmtId="0" fontId="134" fillId="0" borderId="20" xfId="0" applyFont="1" applyBorder="1" applyAlignment="1">
      <alignment horizontal="center"/>
    </xf>
    <xf numFmtId="0" fontId="134" fillId="0" borderId="19" xfId="0" applyFont="1" applyBorder="1" applyAlignment="1">
      <alignment horizontal="center" vertical="center" wrapText="1"/>
    </xf>
    <xf numFmtId="2" fontId="134" fillId="0" borderId="21" xfId="0" applyNumberFormat="1" applyFont="1" applyBorder="1" applyAlignment="1">
      <alignment horizontal="center" vertical="center" wrapText="1"/>
    </xf>
    <xf numFmtId="0" fontId="136" fillId="0" borderId="29" xfId="0" applyFont="1" applyBorder="1" applyAlignment="1">
      <alignment horizontal="center" vertical="center" wrapText="1"/>
    </xf>
    <xf numFmtId="0" fontId="136" fillId="0" borderId="23" xfId="0" applyFont="1" applyBorder="1" applyAlignment="1">
      <alignment horizontal="center" vertical="center" wrapText="1"/>
    </xf>
    <xf numFmtId="0" fontId="136" fillId="0" borderId="13" xfId="0" applyFont="1" applyBorder="1" applyAlignment="1">
      <alignment horizontal="center" vertical="center" wrapText="1"/>
    </xf>
    <xf numFmtId="0" fontId="137" fillId="0" borderId="46" xfId="0" applyFont="1" applyBorder="1" applyAlignment="1">
      <alignment horizontal="center" vertical="center" wrapText="1"/>
    </xf>
    <xf numFmtId="0" fontId="137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3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34" fillId="0" borderId="12" xfId="0" applyNumberFormat="1" applyFont="1" applyBorder="1" applyAlignment="1">
      <alignment horizontal="center" vertical="center" wrapText="1"/>
    </xf>
    <xf numFmtId="0" fontId="134" fillId="0" borderId="0" xfId="0" applyFont="1" applyAlignment="1">
      <alignment/>
    </xf>
    <xf numFmtId="0" fontId="139" fillId="0" borderId="20" xfId="0" applyFont="1" applyBorder="1" applyAlignment="1">
      <alignment horizontal="center"/>
    </xf>
    <xf numFmtId="0" fontId="139" fillId="0" borderId="19" xfId="0" applyFont="1" applyBorder="1" applyAlignment="1">
      <alignment horizontal="left" vertical="center" wrapText="1"/>
    </xf>
    <xf numFmtId="0" fontId="139" fillId="0" borderId="19" xfId="0" applyFont="1" applyBorder="1" applyAlignment="1">
      <alignment horizontal="center" vertical="center" wrapText="1"/>
    </xf>
    <xf numFmtId="2" fontId="139" fillId="0" borderId="19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2" fillId="0" borderId="38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140" fillId="0" borderId="0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34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138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33" fillId="0" borderId="10" xfId="53" applyNumberFormat="1" applyFont="1" applyFill="1" applyBorder="1" applyAlignment="1">
      <alignment horizontal="center"/>
      <protection/>
    </xf>
    <xf numFmtId="2" fontId="33" fillId="0" borderId="0" xfId="53" applyNumberFormat="1" applyFont="1" applyFill="1">
      <alignment/>
      <protection/>
    </xf>
    <xf numFmtId="0" fontId="24" fillId="0" borderId="1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94" fillId="0" borderId="0" xfId="0" applyFont="1" applyBorder="1" applyAlignment="1">
      <alignment/>
    </xf>
    <xf numFmtId="0" fontId="9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9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93" fillId="0" borderId="0" xfId="0" applyFont="1" applyAlignment="1">
      <alignment wrapText="1"/>
    </xf>
    <xf numFmtId="0" fontId="103" fillId="0" borderId="57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3додатки наказ_57 (1)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5\99999999999\99999999999\&#1041;&#1059;&#1061;&#1043;&#1040;&#1051;&#1058;&#1045;&#1056;&#1048;&#1071;\All%20Users\&#1044;&#1086;&#1082;&#1091;&#1084;&#1077;&#1085;&#1090;&#1099;\&#1053;&#1086;&#1074;&#1072;&#1103;%20&#1087;&#1072;&#1087;&#1082;&#1072;\&#1052;&#1042;&#1050;\&#1050;&#1072;&#1088;&#1090;&#1082;&#1080;\&#1050;&#1072;&#1088;&#1090;&#1082;&#1072;%20&#1040;&#1057;&#1048;&#1043;&#1053;&#1059;&#1042;&#1040;&#1053;&#1068;%207,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lga_P\&#1056;&#1072;&#1073;&#1086;&#1095;&#1080;&#1081;%20&#1089;&#1090;&#1086;&#1083;\&#1058;&#1077;&#1085;&#1076;&#1077;&#1088;%202013\&#1053;&#1086;&#1074;&#1099;&#1081;%20&#1082;&#1083;&#1072;&#1089;&#1089;&#1080;&#1092;&#1080;&#1082;&#1072;&#1090;&#1086;&#1088;%20&#1044;&#1050;%20016-2010\99999999999\&#1041;&#1059;&#1061;&#1043;&#1040;&#1051;&#1058;&#1045;&#1056;&#1048;&#1071;\All%20Users\&#1044;&#1086;&#1082;&#1091;&#1084;&#1077;&#1085;&#1090;&#1099;\&#1053;&#1086;&#1074;&#1072;&#1103;%20&#1087;&#1072;&#1087;&#1082;&#1072;\&#1052;&#1042;&#1050;\&#1050;&#1072;&#1088;&#1090;&#1082;&#1080;\&#1050;&#1072;&#1088;&#1090;&#1082;&#1072;%20&#1040;&#1057;&#1048;&#1043;&#1053;&#1059;&#1042;&#1040;&#1053;&#1068;%208,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lga_P\&#1056;&#1072;&#1073;&#1086;&#1095;&#1080;&#1081;%20&#1089;&#1090;&#1086;&#1083;\&#1058;&#1077;&#1085;&#1076;&#1077;&#1088;%202013\&#1053;&#1086;&#1074;&#1099;&#1081;%20&#1082;&#1083;&#1072;&#1089;&#1089;&#1080;&#1092;&#1080;&#1082;&#1072;&#1090;&#1086;&#1088;%20&#1044;&#1050;%20016-2010\99999999999\&#1041;&#1059;&#1061;&#1043;&#1040;&#1051;&#1058;&#1045;&#1056;&#1048;&#1071;\All%20Users\&#1044;&#1086;&#1082;&#1091;&#1084;&#1077;&#1085;&#1090;&#1099;\&#1053;&#1086;&#1074;&#1072;&#1103;%20&#1087;&#1072;&#1087;&#1082;&#1072;\&#1052;&#1042;&#1050;\&#1050;&#1072;&#1088;&#1090;&#1082;&#1080;\&#1050;&#1072;&#1088;&#1090;&#1082;&#1072;%20&#1050;&#1040;&#1057;%20&#1074;&#1080;&#1076;&#1072;&#1090;%209,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lga_P\&#1056;&#1072;&#1073;&#1086;&#1095;&#1080;&#1081;%20&#1089;&#1090;&#1086;&#1083;\&#1058;&#1077;&#1085;&#1076;&#1077;&#1088;%202013\&#1053;&#1086;&#1074;&#1099;&#1081;%20&#1082;&#1083;&#1072;&#1089;&#1089;&#1080;&#1092;&#1080;&#1082;&#1072;&#1090;&#1086;&#1088;%20&#1044;&#1050;%20016-2010\99999999999\&#1041;&#1059;&#1061;&#1043;&#1040;&#1051;&#1058;&#1045;&#1056;&#1048;&#1071;\All%20Users\&#1044;&#1086;&#1082;&#1091;&#1084;&#1077;&#1085;&#1090;&#1099;\&#1053;&#1086;&#1074;&#1072;&#1103;%20&#1087;&#1072;&#1087;&#1082;&#1072;\&#1052;&#1042;&#1050;\&#1050;&#1072;&#1088;&#1090;&#1082;&#1080;\&#1050;&#1072;&#1088;&#1090;&#1082;&#1072;%20&#1040;&#1057;&#1048;&#1043;&#1053;&#1059;&#1042;&#1040;&#1053;&#1068;%209,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lga_P\&#1056;&#1072;&#1073;&#1086;&#1095;&#1080;&#1081;%20&#1089;&#1090;&#1086;&#1083;\&#1050;&#1072;&#1088;&#1090;&#1082;&#1080;%202013\&#1050;&#1072;&#1088;&#1090;&#1082;&#1072;%20&#1040;&#1057;&#1048;&#1043;&#1053;&#1059;&#1042;&#1040;&#1053;&#1068;%2011,2013_&#1052;&#1042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"/>
      <sheetName val="план_прогр"/>
      <sheetName val="250404"/>
      <sheetName val="010116"/>
      <sheetName val="тендер"/>
      <sheetName val="090412"/>
      <sheetName val="090416"/>
      <sheetName val="091209"/>
      <sheetName val="120100"/>
      <sheetName val="120201"/>
      <sheetName val="120400"/>
      <sheetName val="10116_БР"/>
      <sheetName val="120400спецБР"/>
      <sheetName val="250404спецБР"/>
      <sheetName val="250203"/>
    </sheetNames>
    <sheetDataSet>
      <sheetData sheetId="2">
        <row r="32">
          <cell r="G32">
            <v>295700</v>
          </cell>
          <cell r="H32">
            <v>107300</v>
          </cell>
          <cell r="J32">
            <v>114206</v>
          </cell>
          <cell r="K32">
            <v>198860</v>
          </cell>
          <cell r="L32">
            <v>106400</v>
          </cell>
          <cell r="M32">
            <v>2000</v>
          </cell>
          <cell r="N32">
            <v>14050</v>
          </cell>
          <cell r="O32">
            <v>18800</v>
          </cell>
        </row>
      </sheetData>
      <sheetData sheetId="3">
        <row r="32">
          <cell r="G32">
            <v>5277000</v>
          </cell>
          <cell r="H32">
            <v>1915500</v>
          </cell>
          <cell r="J32">
            <v>348500</v>
          </cell>
          <cell r="K32">
            <v>564459</v>
          </cell>
          <cell r="L32">
            <v>30000</v>
          </cell>
          <cell r="M32">
            <v>32400</v>
          </cell>
          <cell r="O32">
            <v>282746.83</v>
          </cell>
          <cell r="P32">
            <v>15538.41</v>
          </cell>
          <cell r="Q32">
            <v>196312.8</v>
          </cell>
          <cell r="R32">
            <v>934626.96</v>
          </cell>
          <cell r="T32">
            <v>0</v>
          </cell>
        </row>
      </sheetData>
      <sheetData sheetId="5">
        <row r="32">
          <cell r="G32">
            <v>5900</v>
          </cell>
          <cell r="I32">
            <v>126000</v>
          </cell>
          <cell r="J32">
            <v>759500</v>
          </cell>
        </row>
      </sheetData>
      <sheetData sheetId="6">
        <row r="32">
          <cell r="G32">
            <v>4000</v>
          </cell>
          <cell r="J32">
            <v>86000</v>
          </cell>
        </row>
      </sheetData>
      <sheetData sheetId="7">
        <row r="32">
          <cell r="G32">
            <v>180000</v>
          </cell>
        </row>
      </sheetData>
      <sheetData sheetId="8">
        <row r="32">
          <cell r="K32">
            <v>275000</v>
          </cell>
        </row>
      </sheetData>
      <sheetData sheetId="9">
        <row r="32">
          <cell r="M32">
            <v>360000</v>
          </cell>
        </row>
      </sheetData>
      <sheetData sheetId="10">
        <row r="35">
          <cell r="G35">
            <v>21600</v>
          </cell>
          <cell r="H35">
            <v>7840.8</v>
          </cell>
          <cell r="J35">
            <v>462</v>
          </cell>
          <cell r="K35">
            <v>1097.2</v>
          </cell>
        </row>
      </sheetData>
      <sheetData sheetId="11">
        <row r="32">
          <cell r="G32">
            <v>51000</v>
          </cell>
          <cell r="J32">
            <v>299000</v>
          </cell>
        </row>
      </sheetData>
      <sheetData sheetId="12">
        <row r="32">
          <cell r="G32">
            <v>9000</v>
          </cell>
        </row>
      </sheetData>
      <sheetData sheetId="13">
        <row r="32">
          <cell r="G32">
            <v>378699.99</v>
          </cell>
          <cell r="J32">
            <v>46516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"/>
      <sheetName val="план_прогр"/>
      <sheetName val="250404"/>
      <sheetName val="010116"/>
      <sheetName val="тендер"/>
      <sheetName val="090412"/>
      <sheetName val="090416"/>
      <sheetName val="091209"/>
      <sheetName val="120100"/>
      <sheetName val="120201"/>
      <sheetName val="120400"/>
      <sheetName val="10116_БР"/>
      <sheetName val="120400спецБР"/>
      <sheetName val="250404спецБР"/>
      <sheetName val="250203"/>
    </sheetNames>
    <sheetDataSet>
      <sheetData sheetId="11">
        <row r="48">
          <cell r="G48">
            <v>51000</v>
          </cell>
        </row>
      </sheetData>
      <sheetData sheetId="12">
        <row r="48">
          <cell r="G48">
            <v>9000</v>
          </cell>
        </row>
      </sheetData>
      <sheetData sheetId="13">
        <row r="48">
          <cell r="G48">
            <v>378699.99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711"/>
      <sheetName val="010116"/>
      <sheetName val="прогр"/>
      <sheetName val="250404"/>
      <sheetName val="БР_250404"/>
      <sheetName val="090412"/>
      <sheetName val="090416"/>
      <sheetName val="120100"/>
      <sheetName val="120400"/>
      <sheetName val="250203"/>
      <sheetName val="спец010116"/>
      <sheetName val="БР_010116"/>
      <sheetName val="БР_120400"/>
    </sheetNames>
    <sheetDataSet>
      <sheetData sheetId="4">
        <row r="31">
          <cell r="E31">
            <v>277698.01</v>
          </cell>
        </row>
      </sheetData>
      <sheetData sheetId="10">
        <row r="28">
          <cell r="K28">
            <v>0</v>
          </cell>
        </row>
        <row r="30">
          <cell r="F30">
            <v>18100</v>
          </cell>
          <cell r="K30">
            <v>5161</v>
          </cell>
        </row>
      </sheetData>
      <sheetData sheetId="11">
        <row r="28">
          <cell r="E28">
            <v>44600</v>
          </cell>
        </row>
      </sheetData>
      <sheetData sheetId="12">
        <row r="28">
          <cell r="E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"/>
      <sheetName val="план_прогр"/>
      <sheetName val="250404"/>
      <sheetName val="010116"/>
      <sheetName val="тендер"/>
      <sheetName val="090412"/>
      <sheetName val="090416"/>
      <sheetName val="091209"/>
      <sheetName val="120100"/>
      <sheetName val="120201"/>
      <sheetName val="120400"/>
      <sheetName val="10116_БР"/>
      <sheetName val="120400спецБР"/>
      <sheetName val="250404спецБР"/>
      <sheetName val="250203"/>
    </sheetNames>
    <sheetDataSet>
      <sheetData sheetId="2">
        <row r="32">
          <cell r="L32">
            <v>106400</v>
          </cell>
          <cell r="O32">
            <v>18800</v>
          </cell>
        </row>
      </sheetData>
      <sheetData sheetId="3">
        <row r="32">
          <cell r="T32">
            <v>0</v>
          </cell>
        </row>
      </sheetData>
      <sheetData sheetId="5">
        <row r="32">
          <cell r="I32">
            <v>126000</v>
          </cell>
          <cell r="J32">
            <v>759500</v>
          </cell>
        </row>
      </sheetData>
      <sheetData sheetId="6">
        <row r="32">
          <cell r="J32">
            <v>86000</v>
          </cell>
        </row>
      </sheetData>
      <sheetData sheetId="7">
        <row r="32">
          <cell r="G32">
            <v>180000</v>
          </cell>
        </row>
      </sheetData>
      <sheetData sheetId="9">
        <row r="32">
          <cell r="M32">
            <v>360000</v>
          </cell>
        </row>
      </sheetData>
      <sheetData sheetId="11">
        <row r="32">
          <cell r="G32">
            <v>51000</v>
          </cell>
          <cell r="J32">
            <v>299000</v>
          </cell>
        </row>
      </sheetData>
      <sheetData sheetId="12">
        <row r="32">
          <cell r="G32">
            <v>9000</v>
          </cell>
        </row>
      </sheetData>
      <sheetData sheetId="13">
        <row r="32">
          <cell r="G32">
            <v>465699.99</v>
          </cell>
          <cell r="J32">
            <v>46516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"/>
      <sheetName val="прогр"/>
      <sheetName val="250404"/>
      <sheetName val="010116"/>
      <sheetName val="090412"/>
      <sheetName val="090416"/>
      <sheetName val="091209"/>
      <sheetName val="120100"/>
      <sheetName val="120201"/>
      <sheetName val="120400"/>
      <sheetName val="250404спецБР"/>
      <sheetName val="10116_БР"/>
      <sheetName val="120400спецБР"/>
      <sheetName val="250203"/>
    </sheetNames>
    <sheetDataSet>
      <sheetData sheetId="2">
        <row r="32">
          <cell r="J32">
            <v>135510</v>
          </cell>
          <cell r="K32">
            <v>285681.2</v>
          </cell>
        </row>
      </sheetData>
      <sheetData sheetId="3">
        <row r="32">
          <cell r="J32">
            <v>332100</v>
          </cell>
          <cell r="K32">
            <v>1780035</v>
          </cell>
          <cell r="N32">
            <v>441501</v>
          </cell>
          <cell r="O32">
            <v>19345</v>
          </cell>
          <cell r="P32">
            <v>255735</v>
          </cell>
          <cell r="T32">
            <v>55065</v>
          </cell>
        </row>
      </sheetData>
      <sheetData sheetId="4">
        <row r="32">
          <cell r="G32">
            <v>21194</v>
          </cell>
        </row>
      </sheetData>
      <sheetData sheetId="5">
        <row r="32">
          <cell r="G32">
            <v>13695</v>
          </cell>
        </row>
      </sheetData>
      <sheetData sheetId="7">
        <row r="32">
          <cell r="K32">
            <v>407999</v>
          </cell>
        </row>
      </sheetData>
      <sheetData sheetId="9">
        <row r="32">
          <cell r="J32">
            <v>23.599999999999998</v>
          </cell>
          <cell r="K32">
            <v>3900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75" zoomScaleSheetLayoutView="75" zoomScalePageLayoutView="0" workbookViewId="0" topLeftCell="A7">
      <selection activeCell="B24" sqref="B24:I24"/>
    </sheetView>
  </sheetViews>
  <sheetFormatPr defaultColWidth="9.00390625" defaultRowHeight="12.75"/>
  <cols>
    <col min="1" max="1" width="0.875" style="2" customWidth="1"/>
    <col min="2" max="2" width="47.00390625" style="2" customWidth="1"/>
    <col min="3" max="3" width="12.625" style="2" customWidth="1"/>
    <col min="4" max="4" width="14.875" style="2" customWidth="1"/>
    <col min="5" max="5" width="13.875" style="2" customWidth="1"/>
    <col min="6" max="6" width="19.25390625" style="2" customWidth="1"/>
    <col min="7" max="7" width="14.625" style="2" customWidth="1"/>
    <col min="8" max="8" width="26.375" style="2" customWidth="1"/>
    <col min="9" max="9" width="19.125" style="2" customWidth="1"/>
    <col min="10" max="16384" width="9.125" style="2" customWidth="1"/>
  </cols>
  <sheetData>
    <row r="1" ht="15.75">
      <c r="H1" s="84" t="s">
        <v>189</v>
      </c>
    </row>
    <row r="2" ht="15.75">
      <c r="H2" s="84" t="s">
        <v>190</v>
      </c>
    </row>
    <row r="3" ht="15.75">
      <c r="H3" s="84" t="s">
        <v>191</v>
      </c>
    </row>
    <row r="4" ht="13.5" customHeight="1">
      <c r="H4" s="84" t="s">
        <v>681</v>
      </c>
    </row>
    <row r="5" spans="8:15" ht="15.75" customHeight="1">
      <c r="H5" s="668" t="s">
        <v>682</v>
      </c>
      <c r="I5" s="668"/>
      <c r="J5" s="668"/>
      <c r="K5" s="667"/>
      <c r="L5" s="667"/>
      <c r="M5" s="667"/>
      <c r="N5" s="667"/>
      <c r="O5" s="667"/>
    </row>
    <row r="6" spans="8:15" ht="13.5" customHeight="1">
      <c r="H6" s="668" t="s">
        <v>684</v>
      </c>
      <c r="I6" s="668"/>
      <c r="J6" s="668"/>
      <c r="K6" s="667"/>
      <c r="L6" s="667"/>
      <c r="M6" s="667"/>
      <c r="N6" s="667"/>
      <c r="O6" s="667"/>
    </row>
    <row r="7" spans="8:15" ht="18.75" customHeight="1">
      <c r="H7" s="668" t="s">
        <v>683</v>
      </c>
      <c r="I7" s="668"/>
      <c r="J7" s="668"/>
      <c r="K7" s="667"/>
      <c r="L7" s="667"/>
      <c r="M7" s="667"/>
      <c r="N7" s="667"/>
      <c r="O7" s="667"/>
    </row>
    <row r="8" spans="8:15" ht="18.75" customHeight="1">
      <c r="H8" s="668" t="s">
        <v>685</v>
      </c>
      <c r="I8" s="668"/>
      <c r="J8" s="668"/>
      <c r="K8" s="667"/>
      <c r="L8" s="667"/>
      <c r="M8" s="667"/>
      <c r="N8" s="667"/>
      <c r="O8" s="667"/>
    </row>
    <row r="9" spans="1:9" ht="27.75" customHeight="1">
      <c r="A9" s="754" t="s">
        <v>707</v>
      </c>
      <c r="B9" s="754"/>
      <c r="C9" s="754"/>
      <c r="D9" s="754"/>
      <c r="E9" s="754"/>
      <c r="F9" s="754"/>
      <c r="G9" s="754"/>
      <c r="H9" s="754"/>
      <c r="I9" s="754"/>
    </row>
    <row r="10" spans="1:9" ht="18.75" customHeight="1">
      <c r="A10" s="754" t="s">
        <v>708</v>
      </c>
      <c r="B10" s="754"/>
      <c r="C10" s="754"/>
      <c r="D10" s="754"/>
      <c r="E10" s="754"/>
      <c r="F10" s="754"/>
      <c r="G10" s="754"/>
      <c r="H10" s="754"/>
      <c r="I10" s="754"/>
    </row>
    <row r="11" spans="1:9" ht="17.25" customHeight="1" hidden="1">
      <c r="A11" s="754"/>
      <c r="B11" s="754"/>
      <c r="C11" s="754"/>
      <c r="D11" s="754"/>
      <c r="E11" s="754"/>
      <c r="F11" s="754"/>
      <c r="G11" s="754"/>
      <c r="H11" s="754"/>
      <c r="I11" s="754"/>
    </row>
    <row r="12" spans="2:9" ht="28.5" customHeight="1">
      <c r="B12" s="747" t="s">
        <v>688</v>
      </c>
      <c r="C12" s="748"/>
      <c r="D12" s="748"/>
      <c r="E12" s="748"/>
      <c r="F12" s="748"/>
      <c r="G12" s="748"/>
      <c r="H12" s="748"/>
      <c r="I12" s="748"/>
    </row>
    <row r="13" spans="2:9" ht="18" customHeight="1">
      <c r="B13" s="749" t="s">
        <v>689</v>
      </c>
      <c r="C13" s="749"/>
      <c r="D13" s="749"/>
      <c r="E13" s="749"/>
      <c r="F13" s="749"/>
      <c r="G13" s="749"/>
      <c r="H13" s="749"/>
      <c r="I13" s="749"/>
    </row>
    <row r="14" spans="2:9" ht="131.25" customHeight="1">
      <c r="B14" s="9" t="s">
        <v>71</v>
      </c>
      <c r="C14" s="9" t="s">
        <v>72</v>
      </c>
      <c r="D14" s="9" t="s">
        <v>57</v>
      </c>
      <c r="E14" s="9" t="s">
        <v>166</v>
      </c>
      <c r="F14" s="9" t="s">
        <v>73</v>
      </c>
      <c r="G14" s="9" t="s">
        <v>163</v>
      </c>
      <c r="H14" s="3" t="s">
        <v>165</v>
      </c>
      <c r="I14" s="9" t="s">
        <v>164</v>
      </c>
    </row>
    <row r="15" spans="2:9" ht="15.75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</row>
    <row r="16" spans="2:15" s="181" customFormat="1" ht="33" customHeight="1" hidden="1">
      <c r="B16" s="182" t="s">
        <v>168</v>
      </c>
      <c r="C16" s="183">
        <v>1161</v>
      </c>
      <c r="D16" s="183" t="s">
        <v>2</v>
      </c>
      <c r="E16" s="184">
        <v>390000</v>
      </c>
      <c r="F16" s="185" t="s">
        <v>170</v>
      </c>
      <c r="G16" s="183" t="s">
        <v>169</v>
      </c>
      <c r="H16" s="183" t="s">
        <v>187</v>
      </c>
      <c r="I16" s="169" t="s">
        <v>193</v>
      </c>
      <c r="K16" s="181" t="s">
        <v>188</v>
      </c>
      <c r="O16" s="186"/>
    </row>
    <row r="17" spans="2:15" s="181" customFormat="1" ht="33.75" customHeight="1" hidden="1">
      <c r="B17" s="182" t="s">
        <v>167</v>
      </c>
      <c r="C17" s="183">
        <v>1163</v>
      </c>
      <c r="D17" s="183" t="s">
        <v>2</v>
      </c>
      <c r="E17" s="184">
        <v>260000</v>
      </c>
      <c r="F17" s="185" t="s">
        <v>170</v>
      </c>
      <c r="G17" s="183" t="s">
        <v>169</v>
      </c>
      <c r="H17" s="183" t="s">
        <v>187</v>
      </c>
      <c r="I17" s="169" t="s">
        <v>194</v>
      </c>
      <c r="O17" s="597"/>
    </row>
    <row r="18" spans="2:15" ht="84" customHeight="1">
      <c r="B18" s="82" t="s">
        <v>696</v>
      </c>
      <c r="C18" s="9">
        <v>2240</v>
      </c>
      <c r="D18" s="9" t="s">
        <v>2</v>
      </c>
      <c r="E18" s="83">
        <f>-----H18</f>
        <v>0</v>
      </c>
      <c r="F18" s="81" t="s">
        <v>561</v>
      </c>
      <c r="G18" s="9" t="s">
        <v>396</v>
      </c>
      <c r="H18" s="9"/>
      <c r="I18" s="3" t="s">
        <v>562</v>
      </c>
      <c r="J18" s="2" t="s">
        <v>398</v>
      </c>
      <c r="M18" s="596"/>
      <c r="N18" s="596"/>
      <c r="O18" s="598"/>
    </row>
    <row r="19" spans="2:15" ht="64.5" customHeight="1" hidden="1">
      <c r="B19" s="82" t="s">
        <v>663</v>
      </c>
      <c r="C19" s="9">
        <v>3110</v>
      </c>
      <c r="D19" s="9" t="s">
        <v>2</v>
      </c>
      <c r="E19" s="83">
        <v>530600</v>
      </c>
      <c r="F19" s="81" t="s">
        <v>561</v>
      </c>
      <c r="G19" s="9" t="s">
        <v>396</v>
      </c>
      <c r="H19" s="9" t="s">
        <v>219</v>
      </c>
      <c r="I19" s="3" t="s">
        <v>664</v>
      </c>
      <c r="M19" s="599"/>
      <c r="N19" s="596"/>
      <c r="O19" s="598"/>
    </row>
    <row r="20" spans="2:9" ht="63.75" customHeight="1" hidden="1">
      <c r="B20" s="8" t="s">
        <v>55</v>
      </c>
      <c r="C20" s="8"/>
      <c r="D20" s="9"/>
      <c r="E20" s="9"/>
      <c r="F20" s="9"/>
      <c r="G20" s="9"/>
      <c r="H20" s="9"/>
      <c r="I20" s="11"/>
    </row>
    <row r="21" spans="2:9" ht="99" customHeight="1" hidden="1">
      <c r="B21" s="8"/>
      <c r="C21" s="8"/>
      <c r="D21" s="9"/>
      <c r="E21" s="9"/>
      <c r="F21" s="9"/>
      <c r="G21" s="9"/>
      <c r="H21" s="9"/>
      <c r="I21" s="11"/>
    </row>
    <row r="22" spans="2:9" ht="97.5" customHeight="1" hidden="1">
      <c r="B22" s="8"/>
      <c r="C22" s="8"/>
      <c r="D22" s="9"/>
      <c r="E22" s="9"/>
      <c r="F22" s="9"/>
      <c r="G22" s="9"/>
      <c r="H22" s="9"/>
      <c r="I22" s="11"/>
    </row>
    <row r="23" ht="13.5" customHeight="1"/>
    <row r="24" spans="2:9" ht="13.5" customHeight="1">
      <c r="B24" s="750" t="s">
        <v>709</v>
      </c>
      <c r="C24" s="750"/>
      <c r="D24" s="750"/>
      <c r="E24" s="750"/>
      <c r="F24" s="750"/>
      <c r="G24" s="750"/>
      <c r="H24" s="750"/>
      <c r="I24" s="750"/>
    </row>
    <row r="25" ht="19.5" customHeight="1"/>
    <row r="26" spans="2:8" ht="22.5" customHeight="1">
      <c r="B26" s="751" t="s">
        <v>680</v>
      </c>
      <c r="C26" s="752"/>
      <c r="D26" s="752"/>
      <c r="F26" s="596"/>
      <c r="G26" s="666" t="s">
        <v>398</v>
      </c>
      <c r="H26" s="76"/>
    </row>
    <row r="27" spans="2:8" ht="18" customHeight="1">
      <c r="B27" s="671" t="s">
        <v>398</v>
      </c>
      <c r="C27" s="669"/>
      <c r="D27" s="670"/>
      <c r="E27" s="77"/>
      <c r="F27" s="596"/>
      <c r="G27" s="666"/>
      <c r="H27" s="76"/>
    </row>
    <row r="28" spans="2:6" ht="18.75" customHeight="1">
      <c r="B28" s="673" t="s">
        <v>690</v>
      </c>
      <c r="D28" s="746" t="s">
        <v>312</v>
      </c>
      <c r="E28" s="746"/>
      <c r="F28" s="2" t="s">
        <v>687</v>
      </c>
    </row>
    <row r="29" spans="2:9" s="84" customFormat="1" ht="19.5" customHeight="1">
      <c r="B29" s="753" t="s">
        <v>686</v>
      </c>
      <c r="C29" s="753"/>
      <c r="D29" s="753"/>
      <c r="E29" s="753"/>
      <c r="F29" s="753"/>
      <c r="G29" s="753"/>
      <c r="H29" s="753"/>
      <c r="I29" s="753"/>
    </row>
    <row r="30" ht="0.75" customHeight="1"/>
    <row r="31" spans="2:5" ht="18.75" customHeight="1">
      <c r="B31" s="672" t="s">
        <v>398</v>
      </c>
      <c r="D31" s="77"/>
      <c r="E31" s="77"/>
    </row>
    <row r="32" spans="2:6" ht="15.75">
      <c r="B32" s="673" t="s">
        <v>690</v>
      </c>
      <c r="D32" s="746" t="s">
        <v>312</v>
      </c>
      <c r="E32" s="746"/>
      <c r="F32" s="2" t="s">
        <v>398</v>
      </c>
    </row>
  </sheetData>
  <sheetProtection/>
  <mergeCells count="10">
    <mergeCell ref="A9:I9"/>
    <mergeCell ref="A10:I10"/>
    <mergeCell ref="A11:I11"/>
    <mergeCell ref="D28:E28"/>
    <mergeCell ref="D32:E32"/>
    <mergeCell ref="B12:I12"/>
    <mergeCell ref="B13:I13"/>
    <mergeCell ref="B24:I24"/>
    <mergeCell ref="B26:D26"/>
    <mergeCell ref="B29:I29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6.875" style="0" customWidth="1"/>
    <col min="2" max="2" width="11.875" style="0" customWidth="1"/>
    <col min="3" max="3" width="11.375" style="0" customWidth="1"/>
    <col min="4" max="4" width="16.375" style="0" customWidth="1"/>
    <col min="5" max="5" width="21.00390625" style="0" customWidth="1"/>
    <col min="6" max="6" width="11.875" style="0" customWidth="1"/>
    <col min="7" max="7" width="12.25390625" style="0" customWidth="1"/>
    <col min="8" max="8" width="37.75390625" style="0" customWidth="1"/>
  </cols>
  <sheetData>
    <row r="1" spans="2:7" ht="13.5" thickBot="1">
      <c r="B1" s="757" t="s">
        <v>442</v>
      </c>
      <c r="C1" s="758"/>
      <c r="D1" s="757" t="s">
        <v>448</v>
      </c>
      <c r="E1" s="758"/>
      <c r="F1" s="757" t="s">
        <v>449</v>
      </c>
      <c r="G1" s="759"/>
    </row>
    <row r="2" spans="1:7" ht="17.25" customHeight="1">
      <c r="A2" s="467" t="s">
        <v>413</v>
      </c>
      <c r="B2" s="548">
        <v>2110</v>
      </c>
      <c r="C2" s="548">
        <v>2133</v>
      </c>
      <c r="D2" s="548">
        <v>2110</v>
      </c>
      <c r="E2" s="548">
        <v>2133</v>
      </c>
      <c r="F2" s="548">
        <v>2110</v>
      </c>
      <c r="G2" s="548">
        <v>2133</v>
      </c>
    </row>
    <row r="3" spans="1:7" ht="12.75">
      <c r="A3" s="549">
        <v>10116</v>
      </c>
      <c r="B3" s="466"/>
      <c r="C3" s="466"/>
      <c r="D3" s="466">
        <f>'[4]10116_БР'!$G$32</f>
        <v>51000</v>
      </c>
      <c r="E3" s="466">
        <v>299000</v>
      </c>
      <c r="F3" s="466">
        <f>'[3]БР_010116'!$E$28</f>
        <v>44600</v>
      </c>
      <c r="G3" s="466">
        <v>200000</v>
      </c>
    </row>
    <row r="4" spans="1:7" ht="12.75">
      <c r="A4" s="549" t="s">
        <v>450</v>
      </c>
      <c r="B4" s="466"/>
      <c r="C4" s="466"/>
      <c r="D4" s="466">
        <f>'[3]спец010116'!$K$30</f>
        <v>5161</v>
      </c>
      <c r="E4" s="466"/>
      <c r="F4" s="466">
        <f>'[3]спец010116'!$K$28</f>
        <v>0</v>
      </c>
      <c r="G4" s="466"/>
    </row>
    <row r="5" spans="1:7" ht="12.75">
      <c r="A5" s="497">
        <v>120400</v>
      </c>
      <c r="B5" s="466"/>
      <c r="C5" s="466"/>
      <c r="D5" s="466">
        <v>9000</v>
      </c>
      <c r="E5" s="466">
        <v>0</v>
      </c>
      <c r="F5" s="466">
        <f>'[3]БР_120400'!$E$28</f>
        <v>0</v>
      </c>
      <c r="G5" s="466">
        <v>0</v>
      </c>
    </row>
    <row r="6" spans="1:7" ht="12.75">
      <c r="A6" s="497">
        <v>250404</v>
      </c>
      <c r="B6" s="465">
        <v>107099.99</v>
      </c>
      <c r="C6" s="466">
        <v>46516</v>
      </c>
      <c r="D6" s="466">
        <f>'[4]250404спецБР'!$G$32</f>
        <v>465699.99</v>
      </c>
      <c r="E6" s="466">
        <v>46516</v>
      </c>
      <c r="F6" s="466">
        <f>'[3]БР_250404'!$E$31</f>
        <v>277698.01</v>
      </c>
      <c r="G6" s="466">
        <v>46516</v>
      </c>
    </row>
    <row r="7" spans="1:7" ht="12.75">
      <c r="A7" s="467" t="s">
        <v>439</v>
      </c>
      <c r="B7" s="546">
        <f aca="true" t="shared" si="0" ref="B7:G7">SUM(B3:B6)</f>
        <v>107099.99</v>
      </c>
      <c r="C7" s="547">
        <f t="shared" si="0"/>
        <v>46516</v>
      </c>
      <c r="D7" s="546">
        <f t="shared" si="0"/>
        <v>530860.99</v>
      </c>
      <c r="E7" s="547">
        <f t="shared" si="0"/>
        <v>345516</v>
      </c>
      <c r="F7" s="546">
        <f t="shared" si="0"/>
        <v>322298.01</v>
      </c>
      <c r="G7" s="547">
        <f t="shared" si="0"/>
        <v>246516</v>
      </c>
    </row>
    <row r="8" spans="1:7" ht="12.75">
      <c r="A8" s="470"/>
      <c r="B8" s="470"/>
      <c r="C8" s="470" t="s">
        <v>441</v>
      </c>
      <c r="D8" s="471">
        <f>D7-B6</f>
        <v>423761</v>
      </c>
      <c r="E8" s="471">
        <f>E7-C6</f>
        <v>299000</v>
      </c>
      <c r="F8" s="470"/>
      <c r="G8" s="470"/>
    </row>
    <row r="9" spans="1:7" ht="12.75" hidden="1">
      <c r="A9" s="470"/>
      <c r="B9" s="470"/>
      <c r="C9" s="470"/>
      <c r="D9" s="470"/>
      <c r="E9" s="470"/>
      <c r="F9" s="470"/>
      <c r="G9" s="470"/>
    </row>
    <row r="10" ht="12.75" hidden="1"/>
    <row r="11" ht="12.75">
      <c r="A11" s="506" t="s">
        <v>440</v>
      </c>
    </row>
    <row r="13" spans="1:8" ht="17.25" customHeight="1" thickBot="1">
      <c r="A13" s="467" t="s">
        <v>414</v>
      </c>
      <c r="B13" s="467" t="s">
        <v>413</v>
      </c>
      <c r="C13" s="467" t="s">
        <v>224</v>
      </c>
      <c r="D13" s="475" t="s">
        <v>415</v>
      </c>
      <c r="E13" s="475" t="s">
        <v>418</v>
      </c>
      <c r="F13" s="475" t="s">
        <v>419</v>
      </c>
      <c r="G13" s="475" t="s">
        <v>420</v>
      </c>
      <c r="H13" s="475" t="s">
        <v>421</v>
      </c>
    </row>
    <row r="14" spans="1:8" ht="17.25" customHeight="1" thickBot="1">
      <c r="A14" s="469">
        <v>40925</v>
      </c>
      <c r="B14" s="497">
        <v>250404</v>
      </c>
      <c r="C14" s="473">
        <v>2110</v>
      </c>
      <c r="D14" s="543">
        <f>3400+16499.99+87200</f>
        <v>107099.99</v>
      </c>
      <c r="E14" s="544" t="s">
        <v>321</v>
      </c>
      <c r="F14" s="545">
        <f>D14</f>
        <v>107099.99</v>
      </c>
      <c r="G14" s="494"/>
      <c r="H14" s="495" t="s">
        <v>417</v>
      </c>
    </row>
    <row r="15" spans="1:8" ht="17.25" customHeight="1">
      <c r="A15" s="469">
        <v>40956</v>
      </c>
      <c r="B15" s="497">
        <v>250404</v>
      </c>
      <c r="C15" s="473">
        <v>2110</v>
      </c>
      <c r="D15" s="498">
        <v>46920</v>
      </c>
      <c r="E15" s="477" t="s">
        <v>424</v>
      </c>
      <c r="F15" s="487">
        <v>32800.2</v>
      </c>
      <c r="G15" s="524" t="s">
        <v>223</v>
      </c>
      <c r="H15" s="479" t="s">
        <v>417</v>
      </c>
    </row>
    <row r="16" spans="1:8" ht="17.25" customHeight="1">
      <c r="A16" s="469"/>
      <c r="B16" s="497"/>
      <c r="C16" s="473">
        <v>2110</v>
      </c>
      <c r="D16" s="499"/>
      <c r="E16" s="465" t="s">
        <v>423</v>
      </c>
      <c r="F16" s="466">
        <v>2199.84</v>
      </c>
      <c r="G16" s="524" t="s">
        <v>223</v>
      </c>
      <c r="H16" s="481"/>
    </row>
    <row r="17" spans="1:8" ht="17.25" customHeight="1">
      <c r="A17" s="469"/>
      <c r="B17" s="497"/>
      <c r="C17" s="473">
        <v>2110</v>
      </c>
      <c r="D17" s="499"/>
      <c r="E17" s="465" t="s">
        <v>423</v>
      </c>
      <c r="F17" s="466">
        <v>4719.96</v>
      </c>
      <c r="G17" s="524" t="s">
        <v>223</v>
      </c>
      <c r="H17" s="481"/>
    </row>
    <row r="18" spans="1:8" ht="17.25" customHeight="1" thickBot="1">
      <c r="A18" s="469"/>
      <c r="B18" s="497"/>
      <c r="C18" s="473">
        <v>2110</v>
      </c>
      <c r="D18" s="500"/>
      <c r="E18" s="480" t="s">
        <v>425</v>
      </c>
      <c r="F18" s="488">
        <v>7200</v>
      </c>
      <c r="G18" s="559" t="s">
        <v>345</v>
      </c>
      <c r="H18" s="482"/>
    </row>
    <row r="19" spans="1:8" ht="23.25" customHeight="1" thickBot="1">
      <c r="A19" s="469">
        <v>40956</v>
      </c>
      <c r="B19" s="497">
        <v>250404</v>
      </c>
      <c r="C19" s="473">
        <v>2110</v>
      </c>
      <c r="D19" s="501">
        <v>47737</v>
      </c>
      <c r="E19" s="558" t="s">
        <v>427</v>
      </c>
      <c r="F19" s="489">
        <v>47737</v>
      </c>
      <c r="G19" s="528" t="s">
        <v>377</v>
      </c>
      <c r="H19" s="485" t="s">
        <v>426</v>
      </c>
    </row>
    <row r="20" spans="1:8" ht="17.25" customHeight="1">
      <c r="A20" s="469">
        <v>40982</v>
      </c>
      <c r="B20" s="497">
        <v>250404</v>
      </c>
      <c r="C20" s="473">
        <v>2110</v>
      </c>
      <c r="D20" s="502">
        <v>8319</v>
      </c>
      <c r="E20" s="478" t="s">
        <v>428</v>
      </c>
      <c r="F20" s="487">
        <v>6609</v>
      </c>
      <c r="G20" s="526" t="s">
        <v>88</v>
      </c>
      <c r="H20" s="479" t="s">
        <v>417</v>
      </c>
    </row>
    <row r="21" spans="1:8" ht="17.25" customHeight="1" thickBot="1">
      <c r="A21" s="469"/>
      <c r="B21" s="497"/>
      <c r="C21" s="473">
        <v>2110</v>
      </c>
      <c r="D21" s="500"/>
      <c r="E21" s="480" t="s">
        <v>429</v>
      </c>
      <c r="F21" s="488">
        <v>1710</v>
      </c>
      <c r="G21" s="524" t="s">
        <v>223</v>
      </c>
      <c r="H21" s="486"/>
    </row>
    <row r="22" spans="1:8" ht="17.25" customHeight="1">
      <c r="A22" s="469">
        <v>41005</v>
      </c>
      <c r="B22" s="497">
        <v>250404</v>
      </c>
      <c r="C22" s="473">
        <v>2110</v>
      </c>
      <c r="D22" s="503">
        <v>3022.02</v>
      </c>
      <c r="E22" s="478" t="s">
        <v>430</v>
      </c>
      <c r="F22" s="487">
        <v>1392</v>
      </c>
      <c r="G22" s="530" t="s">
        <v>61</v>
      </c>
      <c r="H22" s="479" t="s">
        <v>417</v>
      </c>
    </row>
    <row r="23" spans="1:8" ht="17.25" customHeight="1" thickBot="1">
      <c r="A23" s="469"/>
      <c r="B23" s="497"/>
      <c r="C23" s="473">
        <v>2110</v>
      </c>
      <c r="D23" s="500"/>
      <c r="E23" s="480" t="s">
        <v>431</v>
      </c>
      <c r="F23" s="488">
        <v>1630.02</v>
      </c>
      <c r="G23" s="531" t="s">
        <v>61</v>
      </c>
      <c r="H23" s="486"/>
    </row>
    <row r="24" spans="1:8" ht="17.25" customHeight="1" thickBot="1">
      <c r="A24" s="469">
        <v>41051</v>
      </c>
      <c r="B24" s="497">
        <v>250404</v>
      </c>
      <c r="C24" s="473">
        <v>2110</v>
      </c>
      <c r="D24" s="501">
        <v>3000</v>
      </c>
      <c r="E24" s="484" t="s">
        <v>432</v>
      </c>
      <c r="F24" s="489">
        <v>3000</v>
      </c>
      <c r="G24" s="526" t="s">
        <v>88</v>
      </c>
      <c r="H24" s="492" t="s">
        <v>433</v>
      </c>
    </row>
    <row r="25" spans="1:8" ht="17.25" customHeight="1">
      <c r="A25" s="469">
        <v>41039</v>
      </c>
      <c r="B25" s="497">
        <v>250404</v>
      </c>
      <c r="C25" s="473">
        <v>2110</v>
      </c>
      <c r="D25" s="502">
        <v>52600</v>
      </c>
      <c r="E25" s="478" t="s">
        <v>428</v>
      </c>
      <c r="F25" s="487">
        <v>33220.2</v>
      </c>
      <c r="G25" s="526" t="s">
        <v>88</v>
      </c>
      <c r="H25" s="479" t="s">
        <v>417</v>
      </c>
    </row>
    <row r="26" spans="1:8" ht="17.25" customHeight="1">
      <c r="A26" s="469"/>
      <c r="B26" s="497"/>
      <c r="C26" s="473">
        <v>2110</v>
      </c>
      <c r="D26" s="499"/>
      <c r="E26" s="465" t="s">
        <v>423</v>
      </c>
      <c r="F26" s="466">
        <v>11940.48</v>
      </c>
      <c r="G26" s="524" t="s">
        <v>223</v>
      </c>
      <c r="H26" s="493"/>
    </row>
    <row r="27" spans="1:8" ht="17.25" customHeight="1">
      <c r="A27" s="469"/>
      <c r="B27" s="497"/>
      <c r="C27" s="473">
        <v>2110</v>
      </c>
      <c r="D27" s="499"/>
      <c r="E27" s="465" t="s">
        <v>434</v>
      </c>
      <c r="F27" s="466">
        <v>6000.12</v>
      </c>
      <c r="G27" s="527" t="s">
        <v>88</v>
      </c>
      <c r="H27" s="493"/>
    </row>
    <row r="28" spans="1:8" ht="17.25" customHeight="1" thickBot="1">
      <c r="A28" s="469"/>
      <c r="B28" s="497"/>
      <c r="C28" s="473">
        <v>2110</v>
      </c>
      <c r="D28" s="500"/>
      <c r="E28" s="480" t="s">
        <v>435</v>
      </c>
      <c r="F28" s="488">
        <v>1439.22</v>
      </c>
      <c r="G28" s="550" t="s">
        <v>88</v>
      </c>
      <c r="H28" s="486"/>
    </row>
    <row r="29" spans="1:8" ht="17.25" customHeight="1" thickBot="1">
      <c r="A29" s="469">
        <v>41093</v>
      </c>
      <c r="B29" s="497">
        <v>250404</v>
      </c>
      <c r="C29" s="473">
        <v>2110</v>
      </c>
      <c r="D29" s="501">
        <v>6000</v>
      </c>
      <c r="E29" s="484" t="s">
        <v>436</v>
      </c>
      <c r="F29" s="489">
        <v>6000</v>
      </c>
      <c r="G29" s="525" t="s">
        <v>88</v>
      </c>
      <c r="H29" s="492" t="s">
        <v>433</v>
      </c>
    </row>
    <row r="30" spans="1:8" ht="17.25" customHeight="1" hidden="1" thickBot="1">
      <c r="A30" s="469"/>
      <c r="B30" s="497"/>
      <c r="C30" s="467">
        <v>2110</v>
      </c>
      <c r="D30" s="505"/>
      <c r="E30" s="474"/>
      <c r="F30" s="496"/>
      <c r="G30" s="504"/>
      <c r="H30" s="474"/>
    </row>
    <row r="31" spans="1:8" ht="17.25" customHeight="1">
      <c r="A31" s="469">
        <v>41054</v>
      </c>
      <c r="B31" s="497">
        <v>10116</v>
      </c>
      <c r="C31" s="473">
        <v>2110</v>
      </c>
      <c r="D31" s="502">
        <v>44600</v>
      </c>
      <c r="E31" s="478" t="s">
        <v>438</v>
      </c>
      <c r="F31" s="487">
        <v>41100</v>
      </c>
      <c r="G31" s="529" t="s">
        <v>331</v>
      </c>
      <c r="H31" s="490"/>
    </row>
    <row r="32" spans="1:8" ht="17.25" customHeight="1" thickBot="1">
      <c r="A32" s="532"/>
      <c r="B32" s="475"/>
      <c r="C32" s="533">
        <v>2110</v>
      </c>
      <c r="D32" s="500"/>
      <c r="E32" s="480" t="s">
        <v>437</v>
      </c>
      <c r="F32" s="488">
        <v>3500</v>
      </c>
      <c r="G32" s="554" t="s">
        <v>331</v>
      </c>
      <c r="H32" s="486"/>
    </row>
    <row r="33" spans="1:8" ht="15.75" customHeight="1" thickBot="1">
      <c r="A33" s="469"/>
      <c r="B33" s="465"/>
      <c r="C33" s="533">
        <v>2110</v>
      </c>
      <c r="D33" s="474"/>
      <c r="E33" s="474" t="s">
        <v>447</v>
      </c>
      <c r="F33" s="474">
        <v>12200</v>
      </c>
      <c r="G33" s="551" t="s">
        <v>377</v>
      </c>
      <c r="H33" s="474" t="s">
        <v>446</v>
      </c>
    </row>
    <row r="34" spans="1:8" ht="15.75" customHeight="1" thickBot="1">
      <c r="A34" s="469">
        <v>41144</v>
      </c>
      <c r="B34" s="497">
        <v>250404</v>
      </c>
      <c r="C34" s="533">
        <v>2110</v>
      </c>
      <c r="D34" s="501">
        <v>3000</v>
      </c>
      <c r="E34" s="484" t="s">
        <v>451</v>
      </c>
      <c r="F34" s="484">
        <v>3000</v>
      </c>
      <c r="G34" s="555" t="s">
        <v>349</v>
      </c>
      <c r="H34" s="553" t="s">
        <v>416</v>
      </c>
    </row>
    <row r="35" spans="1:8" ht="15.75" customHeight="1" thickBot="1">
      <c r="A35" s="465"/>
      <c r="B35" s="465"/>
      <c r="C35" s="465"/>
      <c r="D35" s="552"/>
      <c r="E35" s="552"/>
      <c r="F35" s="552"/>
      <c r="G35" s="552"/>
      <c r="H35" s="552"/>
    </row>
    <row r="36" spans="1:8" ht="15.75" customHeight="1" hidden="1">
      <c r="A36" s="465"/>
      <c r="B36" s="465"/>
      <c r="C36" s="465"/>
      <c r="D36" s="465"/>
      <c r="E36" s="465"/>
      <c r="F36" s="465"/>
      <c r="G36" s="465"/>
      <c r="H36" s="465"/>
    </row>
    <row r="37" spans="1:8" ht="15.75" customHeight="1" hidden="1">
      <c r="A37" s="465"/>
      <c r="B37" s="465"/>
      <c r="C37" s="465"/>
      <c r="D37" s="465"/>
      <c r="E37" s="465"/>
      <c r="F37" s="465"/>
      <c r="G37" s="465"/>
      <c r="H37" s="465"/>
    </row>
    <row r="38" spans="1:8" ht="15.75" customHeight="1" hidden="1">
      <c r="A38" s="465"/>
      <c r="B38" s="465"/>
      <c r="C38" s="465"/>
      <c r="D38" s="465"/>
      <c r="E38" s="465"/>
      <c r="F38" s="465"/>
      <c r="G38" s="465"/>
      <c r="H38" s="465"/>
    </row>
    <row r="39" spans="1:8" ht="15.75" customHeight="1" hidden="1" thickBot="1">
      <c r="A39" s="476"/>
      <c r="B39" s="476"/>
      <c r="C39" s="476"/>
      <c r="D39" s="476"/>
      <c r="E39" s="476"/>
      <c r="F39" s="476"/>
      <c r="G39" s="476"/>
      <c r="H39" s="476"/>
    </row>
    <row r="40" spans="1:8" ht="15.75" customHeight="1" thickBot="1">
      <c r="A40" s="491"/>
      <c r="B40" s="540" t="s">
        <v>439</v>
      </c>
      <c r="C40" s="484"/>
      <c r="D40" s="535">
        <f>SUM(D14:D39)</f>
        <v>322298.01</v>
      </c>
      <c r="E40" s="484"/>
      <c r="F40" s="535">
        <f>SUM(F14:F39)</f>
        <v>334498.02999999997</v>
      </c>
      <c r="G40" s="484"/>
      <c r="H40" s="534"/>
    </row>
    <row r="41" spans="5:6" ht="12.75">
      <c r="E41" t="s">
        <v>443</v>
      </c>
      <c r="F41" s="539">
        <f>'[3]БР_010116'!$E$28+'[3]БР_250404'!$E$31</f>
        <v>322298.01</v>
      </c>
    </row>
    <row r="42" ht="12.75">
      <c r="F42" s="539">
        <f>F41-F40+0.02</f>
        <v>-12199.99999999996</v>
      </c>
    </row>
    <row r="43" spans="6:7" ht="12.75">
      <c r="F43" s="466">
        <f>F14</f>
        <v>107099.99</v>
      </c>
      <c r="G43" s="467" t="s">
        <v>321</v>
      </c>
    </row>
    <row r="44" spans="6:7" ht="15" customHeight="1">
      <c r="F44" s="466">
        <f>F31+F32</f>
        <v>44600</v>
      </c>
      <c r="G44" s="536" t="s">
        <v>331</v>
      </c>
    </row>
    <row r="45" spans="6:7" ht="15" customHeight="1">
      <c r="F45" s="466">
        <f>F16+F17+F21+F26+F15</f>
        <v>53370.479999999996</v>
      </c>
      <c r="G45" s="524" t="s">
        <v>223</v>
      </c>
    </row>
    <row r="46" spans="6:7" ht="15" customHeight="1">
      <c r="F46" s="466">
        <f>F20+F27+F28+F29+F25+F24</f>
        <v>56268.53999999999</v>
      </c>
      <c r="G46" s="527" t="s">
        <v>88</v>
      </c>
    </row>
    <row r="47" spans="6:7" ht="15" customHeight="1">
      <c r="F47" s="466">
        <f>F22+F23</f>
        <v>3022.02</v>
      </c>
      <c r="G47" s="537" t="s">
        <v>61</v>
      </c>
    </row>
    <row r="48" spans="6:7" ht="15" customHeight="1">
      <c r="F48" s="466">
        <f>F18</f>
        <v>7200</v>
      </c>
      <c r="G48" s="559" t="s">
        <v>345</v>
      </c>
    </row>
    <row r="49" spans="6:7" ht="15" customHeight="1">
      <c r="F49" s="466">
        <f>F19+F33</f>
        <v>59937</v>
      </c>
      <c r="G49" s="556" t="s">
        <v>377</v>
      </c>
    </row>
    <row r="50" spans="6:7" ht="12.75">
      <c r="F50" s="466">
        <f>F34</f>
        <v>3000</v>
      </c>
      <c r="G50" s="557" t="s">
        <v>349</v>
      </c>
    </row>
    <row r="51" spans="6:7" ht="12.75">
      <c r="F51" s="465"/>
      <c r="G51" s="552"/>
    </row>
    <row r="52" spans="6:7" ht="13.5" thickBot="1">
      <c r="F52" s="476"/>
      <c r="G52" s="476"/>
    </row>
    <row r="53" spans="4:8" ht="13.5" thickBot="1">
      <c r="D53" s="506" t="s">
        <v>444</v>
      </c>
      <c r="E53" s="539">
        <f>'[4]10116_БР'!$G$32+'[4]120400спецБР'!$G$32+'[4]250404спецБР'!$G$32+'[3]спец010116'!$K$30</f>
        <v>530860.99</v>
      </c>
      <c r="F53" s="483">
        <f>SUM(F43:F52)</f>
        <v>334498.02999999997</v>
      </c>
      <c r="G53" s="538">
        <f>F40-F53</f>
        <v>0</v>
      </c>
      <c r="H53" s="539">
        <f>F15+F18</f>
        <v>40000.2</v>
      </c>
    </row>
    <row r="54" spans="4:5" ht="12.75">
      <c r="D54" t="s">
        <v>445</v>
      </c>
      <c r="E54" s="539">
        <f>E53-F41</f>
        <v>208562.97999999998</v>
      </c>
    </row>
    <row r="57" spans="1:8" ht="12.75">
      <c r="A57" s="467" t="s">
        <v>414</v>
      </c>
      <c r="B57" s="467" t="s">
        <v>413</v>
      </c>
      <c r="C57" s="467" t="s">
        <v>224</v>
      </c>
      <c r="D57" s="467" t="s">
        <v>415</v>
      </c>
      <c r="E57" s="467" t="s">
        <v>418</v>
      </c>
      <c r="F57" s="467" t="s">
        <v>419</v>
      </c>
      <c r="G57" s="467" t="s">
        <v>420</v>
      </c>
      <c r="H57" s="467" t="s">
        <v>421</v>
      </c>
    </row>
    <row r="58" spans="1:8" ht="12.75">
      <c r="A58" s="469">
        <v>40925</v>
      </c>
      <c r="B58" s="467">
        <v>250404</v>
      </c>
      <c r="C58" s="467">
        <v>2133</v>
      </c>
      <c r="D58" s="541">
        <v>46516</v>
      </c>
      <c r="E58" s="542" t="s">
        <v>321</v>
      </c>
      <c r="F58" s="541">
        <f>D58</f>
        <v>46516</v>
      </c>
      <c r="G58" s="467"/>
      <c r="H58" s="472" t="s">
        <v>416</v>
      </c>
    </row>
    <row r="59" spans="1:8" ht="12.75">
      <c r="A59" s="469">
        <v>40952</v>
      </c>
      <c r="B59" s="467">
        <v>10116</v>
      </c>
      <c r="C59" s="467">
        <v>2133</v>
      </c>
      <c r="D59" s="468">
        <f>4229.1+7420.34+7555.2+15430.04+21497.12+33170.81+34563.54+45148.76</f>
        <v>169014.91</v>
      </c>
      <c r="E59" s="467" t="s">
        <v>321</v>
      </c>
      <c r="F59" s="468">
        <f>4229.1+7420.34+7555.2+15430.04+21497.12+33170.81+34563.54+45148.76</f>
        <v>169014.91</v>
      </c>
      <c r="G59" s="467" t="s">
        <v>422</v>
      </c>
      <c r="H59" s="472"/>
    </row>
    <row r="60" spans="1:8" ht="12.75">
      <c r="A60" s="469">
        <v>40981</v>
      </c>
      <c r="B60" s="467">
        <v>10116</v>
      </c>
      <c r="C60" s="467">
        <v>2133</v>
      </c>
      <c r="D60" s="468">
        <v>30985.09</v>
      </c>
      <c r="E60" s="467" t="s">
        <v>321</v>
      </c>
      <c r="F60" s="468">
        <v>30985.09</v>
      </c>
      <c r="G60" s="467" t="s">
        <v>422</v>
      </c>
      <c r="H60" s="472"/>
    </row>
    <row r="61" spans="1:8" ht="12.75">
      <c r="A61" s="469"/>
      <c r="B61" s="467"/>
      <c r="C61" s="467"/>
      <c r="D61" s="465"/>
      <c r="E61" s="465"/>
      <c r="F61" s="465"/>
      <c r="G61" s="465"/>
      <c r="H61" s="465"/>
    </row>
    <row r="62" spans="1:8" ht="12.75">
      <c r="A62" s="469"/>
      <c r="B62" s="467"/>
      <c r="C62" s="467"/>
      <c r="D62" s="465"/>
      <c r="E62" s="465"/>
      <c r="F62" s="465"/>
      <c r="G62" s="465"/>
      <c r="H62" s="465"/>
    </row>
    <row r="63" spans="1:8" ht="12.75">
      <c r="A63" s="469"/>
      <c r="B63" s="467"/>
      <c r="C63" s="467"/>
      <c r="D63" s="465"/>
      <c r="E63" s="465"/>
      <c r="F63" s="465"/>
      <c r="G63" s="465"/>
      <c r="H63" s="465"/>
    </row>
    <row r="64" spans="1:8" ht="12.75">
      <c r="A64" s="469"/>
      <c r="B64" s="467"/>
      <c r="C64" s="467"/>
      <c r="D64" s="465"/>
      <c r="E64" s="465"/>
      <c r="F64" s="465"/>
      <c r="G64" s="465"/>
      <c r="H64" s="465"/>
    </row>
    <row r="65" spans="1:8" ht="12.75">
      <c r="A65" s="469"/>
      <c r="B65" s="467"/>
      <c r="C65" s="467"/>
      <c r="D65" s="465"/>
      <c r="E65" s="465"/>
      <c r="F65" s="465"/>
      <c r="G65" s="465"/>
      <c r="H65" s="465"/>
    </row>
    <row r="66" spans="1:8" ht="12.75">
      <c r="A66" s="469"/>
      <c r="B66" s="467"/>
      <c r="C66" s="467"/>
      <c r="D66" s="465"/>
      <c r="E66" s="465"/>
      <c r="F66" s="465"/>
      <c r="G66" s="465"/>
      <c r="H66" s="465"/>
    </row>
    <row r="67" spans="1:8" ht="13.5" thickBot="1">
      <c r="A67" s="469"/>
      <c r="B67" s="467"/>
      <c r="C67" s="467"/>
      <c r="D67" s="465"/>
      <c r="E67" s="465"/>
      <c r="F67" s="465"/>
      <c r="G67" s="465"/>
      <c r="H67" s="465"/>
    </row>
    <row r="68" spans="1:8" ht="13.5" thickBot="1">
      <c r="A68" s="491"/>
      <c r="B68" s="540" t="s">
        <v>439</v>
      </c>
      <c r="C68" s="484"/>
      <c r="D68" s="535">
        <f>SUM(D58:D67)</f>
        <v>246516</v>
      </c>
      <c r="E68" s="484"/>
      <c r="F68" s="535">
        <f>SUM(F58:F67)</f>
        <v>246516</v>
      </c>
      <c r="G68" s="484"/>
      <c r="H68" s="534"/>
    </row>
  </sheetData>
  <sheetProtection/>
  <mergeCells count="3">
    <mergeCell ref="D1:E1"/>
    <mergeCell ref="F1:G1"/>
    <mergeCell ref="B1:C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98"/>
  <sheetViews>
    <sheetView showZeros="0" view="pageBreakPreview" zoomScale="75" zoomScaleNormal="80" zoomScaleSheetLayoutView="75" zoomScalePageLayoutView="0" workbookViewId="0" topLeftCell="A1">
      <selection activeCell="E61" sqref="E61"/>
    </sheetView>
  </sheetViews>
  <sheetFormatPr defaultColWidth="4.875" defaultRowHeight="12.75"/>
  <cols>
    <col min="1" max="1" width="52.00390625" style="190" customWidth="1"/>
    <col min="2" max="3" width="8.125" style="190" customWidth="1"/>
    <col min="4" max="4" width="13.25390625" style="190" customWidth="1"/>
    <col min="5" max="5" width="12.625" style="190" customWidth="1"/>
    <col min="6" max="6" width="12.25390625" style="190" customWidth="1"/>
    <col min="7" max="7" width="10.875" style="190" customWidth="1"/>
    <col min="8" max="8" width="11.00390625" style="190" customWidth="1"/>
    <col min="9" max="9" width="11.75390625" style="190" customWidth="1"/>
    <col min="10" max="10" width="11.00390625" style="190" bestFit="1" customWidth="1"/>
    <col min="11" max="11" width="10.00390625" style="190" customWidth="1"/>
    <col min="12" max="12" width="10.625" style="190" hidden="1" customWidth="1"/>
    <col min="13" max="13" width="13.875" style="191" customWidth="1"/>
    <col min="14" max="14" width="11.375" style="190" hidden="1" customWidth="1"/>
    <col min="15" max="15" width="11.625" style="190" hidden="1" customWidth="1"/>
    <col min="16" max="16" width="12.00390625" style="191" customWidth="1"/>
    <col min="17" max="17" width="15.25390625" style="192" customWidth="1"/>
    <col min="18" max="18" width="13.375" style="193" customWidth="1"/>
    <col min="19" max="19" width="12.875" style="193" customWidth="1"/>
    <col min="20" max="20" width="4.875" style="193" customWidth="1"/>
    <col min="21" max="21" width="7.875" style="193" customWidth="1"/>
    <col min="22" max="69" width="4.875" style="193" customWidth="1"/>
    <col min="70" max="16384" width="4.875" style="190" customWidth="1"/>
  </cols>
  <sheetData>
    <row r="1" ht="24" customHeight="1">
      <c r="A1" s="189" t="s">
        <v>315</v>
      </c>
    </row>
    <row r="2" ht="21" customHeight="1">
      <c r="A2" s="194"/>
    </row>
    <row r="3" spans="1:69" s="201" customFormat="1" ht="45" customHeight="1">
      <c r="A3" s="195" t="s">
        <v>457</v>
      </c>
      <c r="B3" s="195" t="s">
        <v>224</v>
      </c>
      <c r="C3" s="195" t="s">
        <v>455</v>
      </c>
      <c r="D3" s="197" t="s">
        <v>225</v>
      </c>
      <c r="E3" s="197" t="s">
        <v>316</v>
      </c>
      <c r="F3" s="361">
        <v>90412</v>
      </c>
      <c r="G3" s="361">
        <v>90416</v>
      </c>
      <c r="H3" s="361">
        <v>91209</v>
      </c>
      <c r="I3" s="361">
        <v>120100</v>
      </c>
      <c r="J3" s="361">
        <v>120201</v>
      </c>
      <c r="K3" s="361">
        <v>120400</v>
      </c>
      <c r="L3" s="361">
        <v>250203</v>
      </c>
      <c r="M3" s="198" t="s">
        <v>226</v>
      </c>
      <c r="N3" s="197" t="s">
        <v>316</v>
      </c>
      <c r="O3" s="199"/>
      <c r="P3" s="199" t="s">
        <v>317</v>
      </c>
      <c r="Q3" s="200" t="s">
        <v>318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</row>
    <row r="4" spans="1:69" s="203" customFormat="1" ht="14.25" customHeight="1">
      <c r="A4" s="203">
        <v>1</v>
      </c>
      <c r="B4" s="203">
        <v>2</v>
      </c>
      <c r="D4" s="203">
        <v>3</v>
      </c>
      <c r="E4" s="203">
        <v>4</v>
      </c>
      <c r="F4" s="203">
        <v>5</v>
      </c>
      <c r="G4" s="203">
        <v>6</v>
      </c>
      <c r="H4" s="203">
        <v>7</v>
      </c>
      <c r="I4" s="203">
        <v>8</v>
      </c>
      <c r="J4" s="203">
        <v>9</v>
      </c>
      <c r="K4" s="203">
        <v>10</v>
      </c>
      <c r="L4" s="203">
        <v>11</v>
      </c>
      <c r="M4" s="203">
        <v>7</v>
      </c>
      <c r="N4" s="203">
        <v>9</v>
      </c>
      <c r="O4" s="203">
        <v>8</v>
      </c>
      <c r="P4" s="203">
        <v>10</v>
      </c>
      <c r="Q4" s="203">
        <v>11</v>
      </c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</row>
    <row r="5" spans="1:69" s="209" customFormat="1" ht="15" hidden="1">
      <c r="A5" s="204" t="s">
        <v>228</v>
      </c>
      <c r="B5" s="205" t="s">
        <v>229</v>
      </c>
      <c r="C5" s="205"/>
      <c r="D5" s="203"/>
      <c r="E5" s="203"/>
      <c r="F5" s="203"/>
      <c r="G5" s="203"/>
      <c r="H5" s="203"/>
      <c r="I5" s="203"/>
      <c r="J5" s="203"/>
      <c r="K5" s="203"/>
      <c r="L5" s="203"/>
      <c r="M5" s="206" t="s">
        <v>229</v>
      </c>
      <c r="N5" s="205"/>
      <c r="O5" s="207" t="s">
        <v>229</v>
      </c>
      <c r="P5" s="206" t="s">
        <v>229</v>
      </c>
      <c r="Q5" s="208" t="s">
        <v>229</v>
      </c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</row>
    <row r="6" spans="1:69" s="215" customFormat="1" ht="15.75" hidden="1">
      <c r="A6" s="210" t="s">
        <v>230</v>
      </c>
      <c r="B6" s="205" t="s">
        <v>229</v>
      </c>
      <c r="C6" s="205"/>
      <c r="D6" s="332">
        <f aca="true" t="shared" si="0" ref="D6:L6">D7</f>
        <v>10330481</v>
      </c>
      <c r="E6" s="332">
        <f t="shared" si="0"/>
        <v>4545169</v>
      </c>
      <c r="F6" s="332">
        <f t="shared" si="0"/>
        <v>1042294</v>
      </c>
      <c r="G6" s="332">
        <f t="shared" si="0"/>
        <v>112695</v>
      </c>
      <c r="H6" s="332">
        <f t="shared" si="0"/>
        <v>199000</v>
      </c>
      <c r="I6" s="332">
        <f t="shared" si="0"/>
        <v>312999</v>
      </c>
      <c r="J6" s="332">
        <f t="shared" si="0"/>
        <v>395000</v>
      </c>
      <c r="K6" s="332">
        <f t="shared" si="0"/>
        <v>36000</v>
      </c>
      <c r="L6" s="332">
        <f t="shared" si="0"/>
        <v>0</v>
      </c>
      <c r="M6" s="213">
        <f>SUM(D6:L6)</f>
        <v>16973638</v>
      </c>
      <c r="N6" s="211">
        <f>N9+N11</f>
        <v>0</v>
      </c>
      <c r="O6" s="212">
        <f>O9+O11</f>
        <v>0</v>
      </c>
      <c r="P6" s="213">
        <f>SUM(N6:O6)</f>
        <v>0</v>
      </c>
      <c r="Q6" s="214">
        <f>M6+P6</f>
        <v>16973638</v>
      </c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s="215" customFormat="1" ht="13.5" customHeight="1" hidden="1">
      <c r="A7" s="204" t="s">
        <v>231</v>
      </c>
      <c r="B7" s="205" t="s">
        <v>229</v>
      </c>
      <c r="C7" s="205"/>
      <c r="D7" s="333">
        <f aca="true" t="shared" si="1" ref="D7:L7">D17</f>
        <v>10330481</v>
      </c>
      <c r="E7" s="333">
        <f t="shared" si="1"/>
        <v>4545169</v>
      </c>
      <c r="F7" s="333">
        <f t="shared" si="1"/>
        <v>1042294</v>
      </c>
      <c r="G7" s="333">
        <f t="shared" si="1"/>
        <v>112695</v>
      </c>
      <c r="H7" s="333">
        <f t="shared" si="1"/>
        <v>199000</v>
      </c>
      <c r="I7" s="333">
        <f t="shared" si="1"/>
        <v>312999</v>
      </c>
      <c r="J7" s="333">
        <f t="shared" si="1"/>
        <v>395000</v>
      </c>
      <c r="K7" s="333">
        <f t="shared" si="1"/>
        <v>36000</v>
      </c>
      <c r="L7" s="333">
        <f t="shared" si="1"/>
        <v>0</v>
      </c>
      <c r="M7" s="218">
        <f>SUM(D7:L7)</f>
        <v>16973638</v>
      </c>
      <c r="N7" s="219" t="s">
        <v>229</v>
      </c>
      <c r="O7" s="220" t="s">
        <v>229</v>
      </c>
      <c r="P7" s="213">
        <f>SUM(N7:O7)</f>
        <v>0</v>
      </c>
      <c r="Q7" s="214">
        <f>M7+P7</f>
        <v>16973638</v>
      </c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</row>
    <row r="8" spans="1:69" s="215" customFormat="1" ht="14.25" customHeight="1" hidden="1">
      <c r="A8" s="204" t="s">
        <v>232</v>
      </c>
      <c r="B8" s="205" t="s">
        <v>229</v>
      </c>
      <c r="C8" s="205"/>
      <c r="D8" s="334"/>
      <c r="E8" s="334"/>
      <c r="F8" s="334"/>
      <c r="G8" s="334"/>
      <c r="H8" s="334"/>
      <c r="I8" s="334"/>
      <c r="J8" s="334"/>
      <c r="K8" s="334"/>
      <c r="L8" s="334"/>
      <c r="M8" s="223"/>
      <c r="N8" s="216">
        <f>N9</f>
        <v>0</v>
      </c>
      <c r="O8" s="217">
        <f>O9</f>
        <v>0</v>
      </c>
      <c r="P8" s="213">
        <f>SUM(N8:O8)</f>
        <v>0</v>
      </c>
      <c r="Q8" s="214">
        <f>M8+P8</f>
        <v>0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</row>
    <row r="9" spans="1:69" s="215" customFormat="1" ht="17.25" customHeight="1" hidden="1">
      <c r="A9" s="224" t="s">
        <v>233</v>
      </c>
      <c r="B9" s="225">
        <v>250100</v>
      </c>
      <c r="C9" s="225"/>
      <c r="D9" s="335" t="s">
        <v>229</v>
      </c>
      <c r="E9" s="335" t="s">
        <v>229</v>
      </c>
      <c r="F9" s="335" t="s">
        <v>229</v>
      </c>
      <c r="G9" s="335" t="s">
        <v>229</v>
      </c>
      <c r="H9" s="335" t="s">
        <v>229</v>
      </c>
      <c r="I9" s="335" t="s">
        <v>229</v>
      </c>
      <c r="J9" s="335" t="s">
        <v>229</v>
      </c>
      <c r="K9" s="335" t="s">
        <v>229</v>
      </c>
      <c r="L9" s="335" t="s">
        <v>229</v>
      </c>
      <c r="M9" s="226" t="s">
        <v>229</v>
      </c>
      <c r="N9" s="216">
        <f>N10</f>
        <v>0</v>
      </c>
      <c r="O9" s="217">
        <f>O10</f>
        <v>0</v>
      </c>
      <c r="P9" s="227">
        <f>P10</f>
        <v>0</v>
      </c>
      <c r="Q9" s="214">
        <f>P9</f>
        <v>0</v>
      </c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</row>
    <row r="10" spans="1:69" s="215" customFormat="1" ht="13.5" customHeight="1" hidden="1">
      <c r="A10" s="204" t="s">
        <v>234</v>
      </c>
      <c r="B10" s="228">
        <v>25010100</v>
      </c>
      <c r="C10" s="228"/>
      <c r="D10" s="335"/>
      <c r="E10" s="335"/>
      <c r="F10" s="335"/>
      <c r="G10" s="335"/>
      <c r="H10" s="335"/>
      <c r="I10" s="335"/>
      <c r="J10" s="335"/>
      <c r="K10" s="335"/>
      <c r="L10" s="335"/>
      <c r="M10" s="226"/>
      <c r="N10" s="216"/>
      <c r="O10" s="217">
        <f>O17</f>
        <v>0</v>
      </c>
      <c r="P10" s="213">
        <f>SUM(N10:O10)</f>
        <v>0</v>
      </c>
      <c r="Q10" s="214">
        <f>M10+P10</f>
        <v>0</v>
      </c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</row>
    <row r="11" spans="1:69" s="215" customFormat="1" ht="15" customHeight="1" hidden="1">
      <c r="A11" s="229" t="s">
        <v>235</v>
      </c>
      <c r="B11" s="225">
        <v>250200</v>
      </c>
      <c r="C11" s="225"/>
      <c r="D11" s="335" t="s">
        <v>229</v>
      </c>
      <c r="E11" s="335" t="s">
        <v>229</v>
      </c>
      <c r="F11" s="335" t="s">
        <v>229</v>
      </c>
      <c r="G11" s="335" t="s">
        <v>229</v>
      </c>
      <c r="H11" s="335" t="s">
        <v>229</v>
      </c>
      <c r="I11" s="335" t="s">
        <v>229</v>
      </c>
      <c r="J11" s="335" t="s">
        <v>229</v>
      </c>
      <c r="K11" s="335" t="s">
        <v>229</v>
      </c>
      <c r="L11" s="335" t="s">
        <v>229</v>
      </c>
      <c r="M11" s="226" t="s">
        <v>229</v>
      </c>
      <c r="N11" s="221"/>
      <c r="O11" s="222"/>
      <c r="P11" s="226" t="s">
        <v>229</v>
      </c>
      <c r="Q11" s="214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</row>
    <row r="12" spans="1:69" s="215" customFormat="1" ht="13.5" customHeight="1" hidden="1">
      <c r="A12" s="204" t="s">
        <v>236</v>
      </c>
      <c r="B12" s="225"/>
      <c r="C12" s="225"/>
      <c r="D12" s="335"/>
      <c r="E12" s="335"/>
      <c r="F12" s="335"/>
      <c r="G12" s="335"/>
      <c r="H12" s="335"/>
      <c r="I12" s="335"/>
      <c r="J12" s="335"/>
      <c r="K12" s="335"/>
      <c r="L12" s="335"/>
      <c r="M12" s="226"/>
      <c r="N12" s="221"/>
      <c r="O12" s="222"/>
      <c r="P12" s="226"/>
      <c r="Q12" s="214">
        <f>M12+P12</f>
        <v>0</v>
      </c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</row>
    <row r="13" spans="1:69" s="215" customFormat="1" ht="13.5" customHeight="1" hidden="1">
      <c r="A13" s="230" t="s">
        <v>237</v>
      </c>
      <c r="B13" s="205"/>
      <c r="C13" s="205"/>
      <c r="D13" s="335" t="s">
        <v>229</v>
      </c>
      <c r="E13" s="335" t="s">
        <v>229</v>
      </c>
      <c r="F13" s="335" t="s">
        <v>229</v>
      </c>
      <c r="G13" s="335" t="s">
        <v>229</v>
      </c>
      <c r="H13" s="335" t="s">
        <v>229</v>
      </c>
      <c r="I13" s="335" t="s">
        <v>229</v>
      </c>
      <c r="J13" s="335" t="s">
        <v>229</v>
      </c>
      <c r="K13" s="335" t="s">
        <v>229</v>
      </c>
      <c r="L13" s="335" t="s">
        <v>229</v>
      </c>
      <c r="M13" s="226" t="s">
        <v>229</v>
      </c>
      <c r="N13" s="221"/>
      <c r="O13" s="222"/>
      <c r="P13" s="226" t="s">
        <v>229</v>
      </c>
      <c r="Q13" s="214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</row>
    <row r="14" spans="1:69" s="215" customFormat="1" ht="15" customHeight="1" hidden="1">
      <c r="A14" s="230" t="s">
        <v>238</v>
      </c>
      <c r="B14" s="205"/>
      <c r="C14" s="205"/>
      <c r="D14" s="335" t="s">
        <v>229</v>
      </c>
      <c r="E14" s="335" t="s">
        <v>229</v>
      </c>
      <c r="F14" s="335" t="s">
        <v>229</v>
      </c>
      <c r="G14" s="335" t="s">
        <v>229</v>
      </c>
      <c r="H14" s="335" t="s">
        <v>229</v>
      </c>
      <c r="I14" s="335" t="s">
        <v>229</v>
      </c>
      <c r="J14" s="335" t="s">
        <v>229</v>
      </c>
      <c r="K14" s="335" t="s">
        <v>229</v>
      </c>
      <c r="L14" s="335" t="s">
        <v>229</v>
      </c>
      <c r="M14" s="226" t="s">
        <v>229</v>
      </c>
      <c r="N14" s="221"/>
      <c r="O14" s="222"/>
      <c r="P14" s="226" t="s">
        <v>229</v>
      </c>
      <c r="Q14" s="214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</row>
    <row r="15" spans="1:69" s="215" customFormat="1" ht="27" customHeight="1" hidden="1">
      <c r="A15" s="230" t="s">
        <v>239</v>
      </c>
      <c r="B15" s="205"/>
      <c r="C15" s="205"/>
      <c r="D15" s="335" t="s">
        <v>229</v>
      </c>
      <c r="E15" s="335" t="s">
        <v>229</v>
      </c>
      <c r="F15" s="335" t="s">
        <v>229</v>
      </c>
      <c r="G15" s="335" t="s">
        <v>229</v>
      </c>
      <c r="H15" s="335" t="s">
        <v>229</v>
      </c>
      <c r="I15" s="335" t="s">
        <v>229</v>
      </c>
      <c r="J15" s="335" t="s">
        <v>229</v>
      </c>
      <c r="K15" s="335" t="s">
        <v>229</v>
      </c>
      <c r="L15" s="335" t="s">
        <v>229</v>
      </c>
      <c r="M15" s="226" t="s">
        <v>229</v>
      </c>
      <c r="N15" s="221"/>
      <c r="O15" s="222"/>
      <c r="P15" s="226" t="s">
        <v>229</v>
      </c>
      <c r="Q15" s="214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</row>
    <row r="16" spans="1:69" s="215" customFormat="1" ht="40.5" customHeight="1" hidden="1">
      <c r="A16" s="230" t="s">
        <v>240</v>
      </c>
      <c r="B16" s="205"/>
      <c r="C16" s="205"/>
      <c r="D16" s="335" t="s">
        <v>229</v>
      </c>
      <c r="E16" s="335" t="s">
        <v>229</v>
      </c>
      <c r="F16" s="335" t="s">
        <v>229</v>
      </c>
      <c r="G16" s="335" t="s">
        <v>229</v>
      </c>
      <c r="H16" s="335" t="s">
        <v>229</v>
      </c>
      <c r="I16" s="335" t="s">
        <v>229</v>
      </c>
      <c r="J16" s="335" t="s">
        <v>229</v>
      </c>
      <c r="K16" s="335" t="s">
        <v>229</v>
      </c>
      <c r="L16" s="335" t="s">
        <v>229</v>
      </c>
      <c r="M16" s="226" t="s">
        <v>229</v>
      </c>
      <c r="N16" s="221"/>
      <c r="O16" s="222"/>
      <c r="P16" s="226" t="s">
        <v>229</v>
      </c>
      <c r="Q16" s="214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</row>
    <row r="17" spans="1:69" s="215" customFormat="1" ht="18" customHeight="1">
      <c r="A17" s="210" t="s">
        <v>241</v>
      </c>
      <c r="B17" s="205" t="s">
        <v>229</v>
      </c>
      <c r="C17" s="205"/>
      <c r="D17" s="233">
        <f aca="true" t="shared" si="2" ref="D17:Q17">D18+D51</f>
        <v>10330481</v>
      </c>
      <c r="E17" s="233">
        <f t="shared" si="2"/>
        <v>4545169</v>
      </c>
      <c r="F17" s="233">
        <f t="shared" si="2"/>
        <v>1042294</v>
      </c>
      <c r="G17" s="233">
        <f t="shared" si="2"/>
        <v>112695</v>
      </c>
      <c r="H17" s="233">
        <f>H18+H51</f>
        <v>199000</v>
      </c>
      <c r="I17" s="233">
        <f>I18+I51</f>
        <v>312999</v>
      </c>
      <c r="J17" s="233">
        <f>J18+J51</f>
        <v>395000</v>
      </c>
      <c r="K17" s="233">
        <f t="shared" si="2"/>
        <v>36000</v>
      </c>
      <c r="L17" s="233">
        <f t="shared" si="2"/>
        <v>0</v>
      </c>
      <c r="M17" s="232">
        <f t="shared" si="2"/>
        <v>16973638</v>
      </c>
      <c r="N17" s="231">
        <f t="shared" si="2"/>
        <v>0</v>
      </c>
      <c r="O17" s="233">
        <f t="shared" si="2"/>
        <v>0</v>
      </c>
      <c r="P17" s="232">
        <f t="shared" si="2"/>
        <v>27100</v>
      </c>
      <c r="Q17" s="234">
        <f t="shared" si="2"/>
        <v>17000738</v>
      </c>
      <c r="R17" s="202"/>
      <c r="S17" s="36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</row>
    <row r="18" spans="1:69" s="215" customFormat="1" ht="15" customHeight="1">
      <c r="A18" s="210" t="s">
        <v>242</v>
      </c>
      <c r="B18" s="235">
        <v>1000</v>
      </c>
      <c r="C18" s="235">
        <v>2000</v>
      </c>
      <c r="D18" s="233">
        <f>D19+D22+D23+D43+D28</f>
        <v>10330481</v>
      </c>
      <c r="E18" s="233">
        <f aca="true" t="shared" si="3" ref="E18:P18">E19+E22+E23+E43+E28</f>
        <v>2544619</v>
      </c>
      <c r="F18" s="233">
        <f t="shared" si="3"/>
        <v>1042294</v>
      </c>
      <c r="G18" s="233">
        <f t="shared" si="3"/>
        <v>112695</v>
      </c>
      <c r="H18" s="233">
        <f t="shared" si="3"/>
        <v>199000</v>
      </c>
      <c r="I18" s="233">
        <f t="shared" si="3"/>
        <v>312999</v>
      </c>
      <c r="J18" s="233">
        <f t="shared" si="3"/>
        <v>395000</v>
      </c>
      <c r="K18" s="233">
        <f t="shared" si="3"/>
        <v>36000</v>
      </c>
      <c r="L18" s="233">
        <f t="shared" si="3"/>
        <v>0</v>
      </c>
      <c r="M18" s="233">
        <f t="shared" si="3"/>
        <v>14973088</v>
      </c>
      <c r="N18" s="233">
        <f t="shared" si="3"/>
        <v>0</v>
      </c>
      <c r="O18" s="233">
        <f t="shared" si="3"/>
        <v>0</v>
      </c>
      <c r="P18" s="233">
        <f t="shared" si="3"/>
        <v>20620</v>
      </c>
      <c r="Q18" s="233">
        <f>Q19+Q22+Q23+Q43+Q29+Q32+Q39</f>
        <v>14993708</v>
      </c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</row>
    <row r="19" spans="1:69" s="241" customFormat="1" ht="15" customHeight="1">
      <c r="A19" s="230" t="s">
        <v>243</v>
      </c>
      <c r="B19" s="236">
        <v>1110</v>
      </c>
      <c r="C19" s="236">
        <v>2110</v>
      </c>
      <c r="D19" s="337">
        <f aca="true" t="shared" si="4" ref="D19:N19">SUM(D20:D21)</f>
        <v>5292700</v>
      </c>
      <c r="E19" s="337">
        <f t="shared" si="4"/>
        <v>320500</v>
      </c>
      <c r="F19" s="337">
        <f t="shared" si="4"/>
        <v>0</v>
      </c>
      <c r="G19" s="337">
        <f t="shared" si="4"/>
        <v>0</v>
      </c>
      <c r="H19" s="337">
        <f>SUM(H20:H21)</f>
        <v>0</v>
      </c>
      <c r="I19" s="337">
        <f>SUM(I20:I21)</f>
        <v>0</v>
      </c>
      <c r="J19" s="337">
        <f>SUM(J20:J21)</f>
        <v>0</v>
      </c>
      <c r="K19" s="337">
        <f t="shared" si="4"/>
        <v>22800</v>
      </c>
      <c r="L19" s="337">
        <f t="shared" si="4"/>
        <v>0</v>
      </c>
      <c r="M19" s="238">
        <f t="shared" si="4"/>
        <v>5636000</v>
      </c>
      <c r="N19" s="237">
        <f t="shared" si="4"/>
        <v>0</v>
      </c>
      <c r="O19" s="239">
        <f>SUM(O20:O21)</f>
        <v>0</v>
      </c>
      <c r="P19" s="238">
        <f>SUM(P20:P21)</f>
        <v>0</v>
      </c>
      <c r="Q19" s="240">
        <f>SUM(Q20:Q21)</f>
        <v>5636000</v>
      </c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</row>
    <row r="20" spans="1:69" s="244" customFormat="1" ht="15" customHeight="1">
      <c r="A20" s="204" t="s">
        <v>244</v>
      </c>
      <c r="B20" s="205">
        <v>1111</v>
      </c>
      <c r="C20" s="205">
        <v>2111</v>
      </c>
      <c r="D20" s="336">
        <v>5292700</v>
      </c>
      <c r="E20" s="336">
        <v>320500</v>
      </c>
      <c r="F20" s="336"/>
      <c r="G20" s="336"/>
      <c r="H20" s="336"/>
      <c r="I20" s="336"/>
      <c r="J20" s="336"/>
      <c r="K20" s="336">
        <v>22800</v>
      </c>
      <c r="L20" s="336"/>
      <c r="M20" s="242">
        <f>SUM(D20:L20)</f>
        <v>5636000</v>
      </c>
      <c r="N20" s="231"/>
      <c r="O20" s="233"/>
      <c r="P20" s="242">
        <f>SUM(N20:O20)</f>
        <v>0</v>
      </c>
      <c r="Q20" s="243">
        <f>M20+P20</f>
        <v>5636000</v>
      </c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</row>
    <row r="21" spans="1:69" s="215" customFormat="1" ht="14.25" customHeight="1" hidden="1">
      <c r="A21" s="204" t="s">
        <v>245</v>
      </c>
      <c r="B21" s="205">
        <v>1112</v>
      </c>
      <c r="C21" s="205"/>
      <c r="D21" s="338"/>
      <c r="E21" s="338"/>
      <c r="F21" s="338"/>
      <c r="G21" s="338"/>
      <c r="H21" s="338"/>
      <c r="I21" s="338"/>
      <c r="J21" s="338"/>
      <c r="K21" s="338"/>
      <c r="L21" s="338"/>
      <c r="M21" s="242">
        <f>SUM(D21:L21)</f>
        <v>0</v>
      </c>
      <c r="N21" s="245"/>
      <c r="O21" s="246"/>
      <c r="P21" s="242">
        <f>SUM(N21:O21)</f>
        <v>0</v>
      </c>
      <c r="Q21" s="243">
        <f>M21+P21</f>
        <v>0</v>
      </c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</row>
    <row r="22" spans="1:69" s="215" customFormat="1" ht="15.75" customHeight="1">
      <c r="A22" s="230" t="s">
        <v>246</v>
      </c>
      <c r="B22" s="236">
        <v>1120</v>
      </c>
      <c r="C22" s="236">
        <v>2120</v>
      </c>
      <c r="D22" s="338">
        <v>1921300</v>
      </c>
      <c r="E22" s="338">
        <v>115600</v>
      </c>
      <c r="F22" s="338"/>
      <c r="G22" s="338"/>
      <c r="H22" s="338"/>
      <c r="I22" s="338"/>
      <c r="J22" s="338"/>
      <c r="K22" s="338">
        <v>8276.4</v>
      </c>
      <c r="L22" s="338"/>
      <c r="M22" s="242">
        <f>SUM(D22:L22)</f>
        <v>2045176.4</v>
      </c>
      <c r="N22" s="245"/>
      <c r="O22" s="246"/>
      <c r="P22" s="242">
        <f>SUM(N22:O22)</f>
        <v>0</v>
      </c>
      <c r="Q22" s="243">
        <f>M22+P22</f>
        <v>2045176.4</v>
      </c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</row>
    <row r="23" spans="1:69" s="244" customFormat="1" ht="18" customHeight="1">
      <c r="A23" s="247" t="s">
        <v>247</v>
      </c>
      <c r="B23" s="248">
        <v>1130</v>
      </c>
      <c r="C23" s="248">
        <v>2200</v>
      </c>
      <c r="D23" s="231">
        <f>D24+D27+D29+D32+D39</f>
        <v>3046416</v>
      </c>
      <c r="E23" s="231">
        <f aca="true" t="shared" si="5" ref="E23:P23">E24+E27+E29+E32+E39</f>
        <v>463200</v>
      </c>
      <c r="F23" s="231">
        <f t="shared" si="5"/>
        <v>13594</v>
      </c>
      <c r="G23" s="231">
        <f t="shared" si="5"/>
        <v>13695</v>
      </c>
      <c r="H23" s="231">
        <f t="shared" si="5"/>
        <v>0</v>
      </c>
      <c r="I23" s="231">
        <f t="shared" si="5"/>
        <v>312999</v>
      </c>
      <c r="J23" s="231">
        <f t="shared" si="5"/>
        <v>0</v>
      </c>
      <c r="K23" s="231">
        <f t="shared" si="5"/>
        <v>4923.6</v>
      </c>
      <c r="L23" s="231">
        <f t="shared" si="5"/>
        <v>0</v>
      </c>
      <c r="M23" s="231">
        <f t="shared" si="5"/>
        <v>3854827.6</v>
      </c>
      <c r="N23" s="231">
        <f t="shared" si="5"/>
        <v>0</v>
      </c>
      <c r="O23" s="231">
        <f t="shared" si="5"/>
        <v>0</v>
      </c>
      <c r="P23" s="231">
        <f t="shared" si="5"/>
        <v>20620</v>
      </c>
      <c r="Q23" s="231">
        <f>Q24+Q27+Q28</f>
        <v>4844931.6</v>
      </c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</row>
    <row r="24" spans="1:69" s="244" customFormat="1" ht="26.25" customHeight="1">
      <c r="A24" s="249" t="s">
        <v>248</v>
      </c>
      <c r="B24" s="205">
        <v>1131</v>
      </c>
      <c r="C24" s="205">
        <v>2210</v>
      </c>
      <c r="D24" s="338">
        <f>289800+57300</f>
        <v>347100</v>
      </c>
      <c r="E24" s="338">
        <f>121600+2910</f>
        <v>124510</v>
      </c>
      <c r="F24" s="375">
        <f>10000+3594</f>
        <v>13594</v>
      </c>
      <c r="G24" s="338">
        <f>11000+2695</f>
        <v>13695</v>
      </c>
      <c r="H24" s="338"/>
      <c r="I24" s="338"/>
      <c r="J24" s="338"/>
      <c r="K24" s="338">
        <v>423.6</v>
      </c>
      <c r="L24" s="338"/>
      <c r="M24" s="242">
        <f aca="true" t="shared" si="6" ref="M24:M31">SUM(D24:L24)</f>
        <v>499322.6</v>
      </c>
      <c r="N24" s="245"/>
      <c r="O24" s="246"/>
      <c r="P24" s="246">
        <f>27100-6480</f>
        <v>20620</v>
      </c>
      <c r="Q24" s="243">
        <f aca="true" t="shared" si="7" ref="Q24:Q31">M24+P24</f>
        <v>519942.6</v>
      </c>
      <c r="R24" s="202"/>
      <c r="S24" s="202"/>
      <c r="T24" s="202"/>
      <c r="U24" s="202">
        <v>1030</v>
      </c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</row>
    <row r="25" spans="1:69" s="244" customFormat="1" ht="13.5" customHeight="1" hidden="1">
      <c r="A25" s="250" t="s">
        <v>249</v>
      </c>
      <c r="B25" s="251">
        <v>1132</v>
      </c>
      <c r="C25" s="251"/>
      <c r="D25" s="338"/>
      <c r="E25" s="338"/>
      <c r="F25" s="375"/>
      <c r="G25" s="338"/>
      <c r="H25" s="338"/>
      <c r="I25" s="338"/>
      <c r="J25" s="338"/>
      <c r="K25" s="338"/>
      <c r="L25" s="338"/>
      <c r="M25" s="242">
        <f t="shared" si="6"/>
        <v>0</v>
      </c>
      <c r="N25" s="245"/>
      <c r="O25" s="246"/>
      <c r="P25" s="242">
        <f aca="true" t="shared" si="8" ref="P25:P31">SUM(N25:O25)</f>
        <v>0</v>
      </c>
      <c r="Q25" s="243">
        <f t="shared" si="7"/>
        <v>0</v>
      </c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</row>
    <row r="26" spans="1:69" s="244" customFormat="1" ht="13.5" customHeight="1" hidden="1">
      <c r="A26" s="250" t="s">
        <v>250</v>
      </c>
      <c r="B26" s="251">
        <v>1133</v>
      </c>
      <c r="C26" s="251"/>
      <c r="D26" s="338"/>
      <c r="E26" s="338"/>
      <c r="F26" s="375"/>
      <c r="G26" s="338"/>
      <c r="H26" s="338"/>
      <c r="I26" s="338"/>
      <c r="J26" s="338"/>
      <c r="K26" s="338"/>
      <c r="L26" s="338"/>
      <c r="M26" s="242">
        <f t="shared" si="6"/>
        <v>0</v>
      </c>
      <c r="N26" s="245"/>
      <c r="O26" s="246"/>
      <c r="P26" s="242">
        <f t="shared" si="8"/>
        <v>0</v>
      </c>
      <c r="Q26" s="243">
        <f t="shared" si="7"/>
        <v>0</v>
      </c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</row>
    <row r="27" spans="1:69" s="244" customFormat="1" ht="13.5" customHeight="1">
      <c r="A27" s="252" t="s">
        <v>251</v>
      </c>
      <c r="B27" s="251">
        <v>1134</v>
      </c>
      <c r="C27" s="251">
        <v>2240</v>
      </c>
      <c r="D27" s="338">
        <f>1928200+82435</f>
        <v>2010635</v>
      </c>
      <c r="E27" s="338">
        <f>300700+9990</f>
        <v>310690</v>
      </c>
      <c r="F27" s="375"/>
      <c r="G27" s="338"/>
      <c r="H27" s="338"/>
      <c r="I27" s="338">
        <f>264000+48999</f>
        <v>312999</v>
      </c>
      <c r="J27" s="338"/>
      <c r="K27" s="338">
        <f>4500</f>
        <v>4500</v>
      </c>
      <c r="L27" s="338"/>
      <c r="M27" s="242">
        <f t="shared" si="6"/>
        <v>2638824</v>
      </c>
      <c r="N27" s="245"/>
      <c r="O27" s="246"/>
      <c r="P27" s="242">
        <f t="shared" si="8"/>
        <v>0</v>
      </c>
      <c r="Q27" s="243">
        <f t="shared" si="7"/>
        <v>2638824</v>
      </c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</row>
    <row r="28" spans="1:69" s="244" customFormat="1" ht="17.25" customHeight="1">
      <c r="A28" s="253" t="s">
        <v>252</v>
      </c>
      <c r="B28" s="251">
        <v>1135</v>
      </c>
      <c r="C28" s="251">
        <v>2800</v>
      </c>
      <c r="D28" s="338">
        <f>60000+65</f>
        <v>60065</v>
      </c>
      <c r="E28" s="338">
        <f>448000+1178100</f>
        <v>1626100</v>
      </c>
      <c r="F28" s="338"/>
      <c r="G28" s="338"/>
      <c r="H28" s="338">
        <f>125-125</f>
        <v>0</v>
      </c>
      <c r="I28" s="338"/>
      <c r="J28" s="338"/>
      <c r="K28" s="338">
        <f>125-125</f>
        <v>0</v>
      </c>
      <c r="L28" s="338"/>
      <c r="M28" s="242">
        <f t="shared" si="6"/>
        <v>1686165</v>
      </c>
      <c r="N28" s="245"/>
      <c r="O28" s="246"/>
      <c r="P28" s="242">
        <f t="shared" si="8"/>
        <v>0</v>
      </c>
      <c r="Q28" s="243">
        <f t="shared" si="7"/>
        <v>1686165</v>
      </c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</row>
    <row r="29" spans="1:69" s="215" customFormat="1" ht="14.25" customHeight="1">
      <c r="A29" s="230" t="s">
        <v>253</v>
      </c>
      <c r="B29" s="248">
        <v>1140</v>
      </c>
      <c r="C29" s="248">
        <v>2250</v>
      </c>
      <c r="D29" s="336">
        <f>62400+9700</f>
        <v>72100</v>
      </c>
      <c r="E29" s="336">
        <v>7000</v>
      </c>
      <c r="F29" s="338"/>
      <c r="G29" s="336"/>
      <c r="H29" s="336"/>
      <c r="I29" s="338"/>
      <c r="J29" s="336"/>
      <c r="K29" s="336"/>
      <c r="L29" s="338"/>
      <c r="M29" s="242">
        <f t="shared" si="6"/>
        <v>79100</v>
      </c>
      <c r="N29" s="231"/>
      <c r="O29" s="246"/>
      <c r="P29" s="242">
        <f t="shared" si="8"/>
        <v>0</v>
      </c>
      <c r="Q29" s="243">
        <f t="shared" si="7"/>
        <v>79100</v>
      </c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</row>
    <row r="30" spans="1:69" s="215" customFormat="1" ht="39.75" customHeight="1" hidden="1">
      <c r="A30" s="254" t="s">
        <v>254</v>
      </c>
      <c r="B30" s="236">
        <v>1150</v>
      </c>
      <c r="C30" s="236"/>
      <c r="D30" s="338"/>
      <c r="E30" s="338"/>
      <c r="F30" s="338"/>
      <c r="G30" s="338"/>
      <c r="H30" s="338"/>
      <c r="I30" s="338"/>
      <c r="J30" s="338"/>
      <c r="K30" s="338"/>
      <c r="L30" s="338"/>
      <c r="M30" s="242">
        <f t="shared" si="6"/>
        <v>0</v>
      </c>
      <c r="N30" s="245"/>
      <c r="O30" s="245"/>
      <c r="P30" s="242">
        <f t="shared" si="8"/>
        <v>0</v>
      </c>
      <c r="Q30" s="243">
        <f t="shared" si="7"/>
        <v>0</v>
      </c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</row>
    <row r="31" spans="1:69" s="215" customFormat="1" ht="13.5" customHeight="1" hidden="1">
      <c r="A31" s="254"/>
      <c r="B31" s="236"/>
      <c r="C31" s="236"/>
      <c r="D31" s="338"/>
      <c r="E31" s="338"/>
      <c r="F31" s="338"/>
      <c r="G31" s="338"/>
      <c r="H31" s="338"/>
      <c r="I31" s="338"/>
      <c r="J31" s="338"/>
      <c r="K31" s="338"/>
      <c r="L31" s="338"/>
      <c r="M31" s="242">
        <f t="shared" si="6"/>
        <v>0</v>
      </c>
      <c r="N31" s="245"/>
      <c r="O31" s="245"/>
      <c r="P31" s="242">
        <f t="shared" si="8"/>
        <v>0</v>
      </c>
      <c r="Q31" s="243">
        <f t="shared" si="7"/>
        <v>0</v>
      </c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</row>
    <row r="32" spans="1:69" s="215" customFormat="1" ht="13.5" customHeight="1">
      <c r="A32" s="230" t="s">
        <v>255</v>
      </c>
      <c r="B32" s="248">
        <v>1160</v>
      </c>
      <c r="C32" s="248">
        <v>2270</v>
      </c>
      <c r="D32" s="336">
        <f aca="true" t="shared" si="9" ref="D32:N32">SUM(D33:D38)</f>
        <v>616581</v>
      </c>
      <c r="E32" s="336">
        <f t="shared" si="9"/>
        <v>0</v>
      </c>
      <c r="F32" s="336">
        <f t="shared" si="9"/>
        <v>0</v>
      </c>
      <c r="G32" s="336">
        <f t="shared" si="9"/>
        <v>0</v>
      </c>
      <c r="H32" s="336">
        <f>SUM(H33:H38)</f>
        <v>0</v>
      </c>
      <c r="I32" s="336">
        <f>SUM(I33:I38)</f>
        <v>0</v>
      </c>
      <c r="J32" s="336">
        <f>SUM(J33:J38)</f>
        <v>0</v>
      </c>
      <c r="K32" s="336">
        <f t="shared" si="9"/>
        <v>0</v>
      </c>
      <c r="L32" s="336">
        <f t="shared" si="9"/>
        <v>0</v>
      </c>
      <c r="M32" s="232">
        <f t="shared" si="9"/>
        <v>616581</v>
      </c>
      <c r="N32" s="231">
        <f t="shared" si="9"/>
        <v>0</v>
      </c>
      <c r="O32" s="231">
        <f>SUM(O33:O38)</f>
        <v>0</v>
      </c>
      <c r="P32" s="232">
        <f>SUM(P33:P38)</f>
        <v>0</v>
      </c>
      <c r="Q32" s="234">
        <f>SUM(Q33:Q35)</f>
        <v>616581</v>
      </c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</row>
    <row r="33" spans="1:69" s="215" customFormat="1" ht="13.5" customHeight="1">
      <c r="A33" s="255" t="s">
        <v>256</v>
      </c>
      <c r="B33" s="251">
        <v>1161</v>
      </c>
      <c r="C33" s="251">
        <v>2271</v>
      </c>
      <c r="D33" s="338">
        <v>290700</v>
      </c>
      <c r="E33" s="338"/>
      <c r="F33" s="338"/>
      <c r="G33" s="338"/>
      <c r="H33" s="338"/>
      <c r="I33" s="338"/>
      <c r="J33" s="338"/>
      <c r="K33" s="338"/>
      <c r="L33" s="338"/>
      <c r="M33" s="242">
        <f aca="true" t="shared" si="10" ref="M33:M38">SUM(D33:L33)</f>
        <v>290700</v>
      </c>
      <c r="N33" s="245"/>
      <c r="O33" s="256"/>
      <c r="P33" s="242">
        <f aca="true" t="shared" si="11" ref="P33:P38">SUM(N33:O33)</f>
        <v>0</v>
      </c>
      <c r="Q33" s="359">
        <f aca="true" t="shared" si="12" ref="Q33:Q38">M33+P33</f>
        <v>290700</v>
      </c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</row>
    <row r="34" spans="1:69" s="215" customFormat="1" ht="13.5" customHeight="1">
      <c r="A34" s="250" t="s">
        <v>257</v>
      </c>
      <c r="B34" s="251">
        <v>1162</v>
      </c>
      <c r="C34" s="251">
        <v>2272</v>
      </c>
      <c r="D34" s="338">
        <v>19345</v>
      </c>
      <c r="E34" s="338"/>
      <c r="F34" s="338"/>
      <c r="G34" s="338"/>
      <c r="H34" s="338"/>
      <c r="I34" s="338"/>
      <c r="J34" s="338"/>
      <c r="K34" s="338"/>
      <c r="L34" s="338"/>
      <c r="M34" s="242">
        <f t="shared" si="10"/>
        <v>19345</v>
      </c>
      <c r="N34" s="245"/>
      <c r="O34" s="256"/>
      <c r="P34" s="242">
        <f t="shared" si="11"/>
        <v>0</v>
      </c>
      <c r="Q34" s="359">
        <f t="shared" si="12"/>
        <v>19345</v>
      </c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</row>
    <row r="35" spans="1:69" s="215" customFormat="1" ht="13.5" customHeight="1">
      <c r="A35" s="250" t="s">
        <v>258</v>
      </c>
      <c r="B35" s="251">
        <v>1163</v>
      </c>
      <c r="C35" s="251">
        <v>2273</v>
      </c>
      <c r="D35" s="338">
        <v>306536</v>
      </c>
      <c r="E35" s="338"/>
      <c r="F35" s="338"/>
      <c r="G35" s="338"/>
      <c r="H35" s="338"/>
      <c r="I35" s="338"/>
      <c r="J35" s="338"/>
      <c r="K35" s="338"/>
      <c r="L35" s="338"/>
      <c r="M35" s="242">
        <f t="shared" si="10"/>
        <v>306536</v>
      </c>
      <c r="N35" s="245"/>
      <c r="O35" s="256"/>
      <c r="P35" s="242">
        <f t="shared" si="11"/>
        <v>0</v>
      </c>
      <c r="Q35" s="359">
        <f t="shared" si="12"/>
        <v>306536</v>
      </c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</row>
    <row r="36" spans="1:69" s="215" customFormat="1" ht="13.5" customHeight="1" hidden="1">
      <c r="A36" s="250" t="s">
        <v>259</v>
      </c>
      <c r="B36" s="251">
        <v>1164</v>
      </c>
      <c r="C36" s="251"/>
      <c r="D36" s="338"/>
      <c r="E36" s="338"/>
      <c r="F36" s="338"/>
      <c r="G36" s="338"/>
      <c r="H36" s="338"/>
      <c r="I36" s="338"/>
      <c r="J36" s="338"/>
      <c r="K36" s="338"/>
      <c r="L36" s="338"/>
      <c r="M36" s="242">
        <f t="shared" si="10"/>
        <v>0</v>
      </c>
      <c r="N36" s="245"/>
      <c r="O36" s="256"/>
      <c r="P36" s="242">
        <f t="shared" si="11"/>
        <v>0</v>
      </c>
      <c r="Q36" s="359">
        <f t="shared" si="12"/>
        <v>0</v>
      </c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</row>
    <row r="37" spans="1:69" s="215" customFormat="1" ht="13.5" customHeight="1">
      <c r="A37" s="250" t="s">
        <v>260</v>
      </c>
      <c r="B37" s="251">
        <v>1165</v>
      </c>
      <c r="C37" s="251"/>
      <c r="D37" s="338"/>
      <c r="E37" s="338"/>
      <c r="F37" s="338"/>
      <c r="G37" s="338"/>
      <c r="H37" s="338"/>
      <c r="I37" s="338"/>
      <c r="J37" s="338"/>
      <c r="K37" s="338"/>
      <c r="L37" s="338"/>
      <c r="M37" s="242">
        <f t="shared" si="10"/>
        <v>0</v>
      </c>
      <c r="N37" s="245"/>
      <c r="O37" s="256"/>
      <c r="P37" s="242">
        <f t="shared" si="11"/>
        <v>0</v>
      </c>
      <c r="Q37" s="359">
        <f t="shared" si="12"/>
        <v>0</v>
      </c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</row>
    <row r="38" spans="1:69" s="215" customFormat="1" ht="13.5" customHeight="1" hidden="1">
      <c r="A38" s="250" t="s">
        <v>261</v>
      </c>
      <c r="B38" s="251">
        <v>1166</v>
      </c>
      <c r="C38" s="251"/>
      <c r="D38" s="338"/>
      <c r="E38" s="338"/>
      <c r="F38" s="338"/>
      <c r="G38" s="338"/>
      <c r="H38" s="338"/>
      <c r="I38" s="338"/>
      <c r="J38" s="338"/>
      <c r="K38" s="338"/>
      <c r="L38" s="338"/>
      <c r="M38" s="242">
        <f t="shared" si="10"/>
        <v>0</v>
      </c>
      <c r="N38" s="245"/>
      <c r="O38" s="256"/>
      <c r="P38" s="242">
        <f t="shared" si="11"/>
        <v>0</v>
      </c>
      <c r="Q38" s="359">
        <f t="shared" si="12"/>
        <v>0</v>
      </c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</row>
    <row r="39" spans="1:69" s="215" customFormat="1" ht="28.5" customHeight="1">
      <c r="A39" s="230" t="s">
        <v>262</v>
      </c>
      <c r="B39" s="248">
        <v>1170</v>
      </c>
      <c r="C39" s="248">
        <v>2280</v>
      </c>
      <c r="D39" s="336">
        <f aca="true" t="shared" si="13" ref="D39:N39">SUM(D40:D41)</f>
        <v>0</v>
      </c>
      <c r="E39" s="336">
        <f t="shared" si="13"/>
        <v>21000</v>
      </c>
      <c r="F39" s="336">
        <f t="shared" si="13"/>
        <v>0</v>
      </c>
      <c r="G39" s="336">
        <f t="shared" si="13"/>
        <v>0</v>
      </c>
      <c r="H39" s="336">
        <f>SUM(H40:H41)</f>
        <v>0</v>
      </c>
      <c r="I39" s="336">
        <f>SUM(I40:I41)</f>
        <v>0</v>
      </c>
      <c r="J39" s="336">
        <f>SUM(J40:J41)</f>
        <v>0</v>
      </c>
      <c r="K39" s="336">
        <f t="shared" si="13"/>
        <v>0</v>
      </c>
      <c r="L39" s="336">
        <f t="shared" si="13"/>
        <v>0</v>
      </c>
      <c r="M39" s="232">
        <f t="shared" si="13"/>
        <v>21000</v>
      </c>
      <c r="N39" s="231">
        <f t="shared" si="13"/>
        <v>0</v>
      </c>
      <c r="O39" s="256">
        <f>SUM(O40:O41)</f>
        <v>0</v>
      </c>
      <c r="P39" s="232">
        <f>SUM(P40:P41)</f>
        <v>0</v>
      </c>
      <c r="Q39" s="234">
        <f>SUM(Q40:Q41)</f>
        <v>21000</v>
      </c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</row>
    <row r="40" spans="1:69" s="215" customFormat="1" ht="30" customHeight="1" hidden="1">
      <c r="A40" s="230" t="s">
        <v>263</v>
      </c>
      <c r="B40" s="236">
        <v>1171</v>
      </c>
      <c r="C40" s="236"/>
      <c r="D40" s="338"/>
      <c r="E40" s="338"/>
      <c r="F40" s="338"/>
      <c r="G40" s="338"/>
      <c r="H40" s="338"/>
      <c r="I40" s="338"/>
      <c r="J40" s="338"/>
      <c r="K40" s="338"/>
      <c r="L40" s="338"/>
      <c r="M40" s="242">
        <f>SUM(D40:L40)</f>
        <v>0</v>
      </c>
      <c r="N40" s="245"/>
      <c r="O40" s="256"/>
      <c r="P40" s="242">
        <f>SUM(N40:O40)</f>
        <v>0</v>
      </c>
      <c r="Q40" s="243">
        <f aca="true" t="shared" si="14" ref="Q40:Q50">M40+P40</f>
        <v>0</v>
      </c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</row>
    <row r="41" spans="1:69" s="215" customFormat="1" ht="28.5" customHeight="1">
      <c r="A41" s="230" t="s">
        <v>264</v>
      </c>
      <c r="B41" s="236">
        <v>1172</v>
      </c>
      <c r="C41" s="236">
        <v>2282</v>
      </c>
      <c r="D41" s="338"/>
      <c r="E41" s="338">
        <v>21000</v>
      </c>
      <c r="F41" s="338"/>
      <c r="G41" s="338"/>
      <c r="H41" s="338"/>
      <c r="I41" s="338"/>
      <c r="J41" s="338"/>
      <c r="K41" s="338"/>
      <c r="L41" s="338"/>
      <c r="M41" s="242">
        <f>SUM(D41:L41)</f>
        <v>21000</v>
      </c>
      <c r="N41" s="245"/>
      <c r="O41" s="256"/>
      <c r="P41" s="242">
        <f>SUM(N41:O41)</f>
        <v>0</v>
      </c>
      <c r="Q41" s="243">
        <f t="shared" si="14"/>
        <v>21000</v>
      </c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</row>
    <row r="42" spans="1:69" s="215" customFormat="1" ht="15" customHeight="1" hidden="1">
      <c r="A42" s="257" t="s">
        <v>265</v>
      </c>
      <c r="B42" s="235">
        <v>1200</v>
      </c>
      <c r="C42" s="235"/>
      <c r="D42" s="338"/>
      <c r="E42" s="339"/>
      <c r="F42" s="338"/>
      <c r="G42" s="338"/>
      <c r="H42" s="339"/>
      <c r="I42" s="338"/>
      <c r="J42" s="338"/>
      <c r="K42" s="339"/>
      <c r="L42" s="338"/>
      <c r="M42" s="242">
        <f>SUM(D42:L42)</f>
        <v>0</v>
      </c>
      <c r="N42" s="245"/>
      <c r="O42" s="256"/>
      <c r="P42" s="242">
        <f>SUM(N42:O42)</f>
        <v>0</v>
      </c>
      <c r="Q42" s="243">
        <f t="shared" si="14"/>
        <v>0</v>
      </c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</row>
    <row r="43" spans="1:69" s="241" customFormat="1" ht="15" customHeight="1">
      <c r="A43" s="257" t="s">
        <v>266</v>
      </c>
      <c r="B43" s="235">
        <v>1300</v>
      </c>
      <c r="C43" s="235">
        <v>2700</v>
      </c>
      <c r="D43" s="336">
        <f aca="true" t="shared" si="15" ref="D43:M43">D44+D45+D46+D50</f>
        <v>10000</v>
      </c>
      <c r="E43" s="336">
        <f t="shared" si="15"/>
        <v>19219</v>
      </c>
      <c r="F43" s="336">
        <f t="shared" si="15"/>
        <v>1028700</v>
      </c>
      <c r="G43" s="336">
        <f t="shared" si="15"/>
        <v>99000</v>
      </c>
      <c r="H43" s="336">
        <f t="shared" si="15"/>
        <v>199000</v>
      </c>
      <c r="I43" s="336">
        <f t="shared" si="15"/>
        <v>0</v>
      </c>
      <c r="J43" s="336">
        <f t="shared" si="15"/>
        <v>395000</v>
      </c>
      <c r="K43" s="336">
        <f t="shared" si="15"/>
        <v>0</v>
      </c>
      <c r="L43" s="336">
        <f t="shared" si="15"/>
        <v>0</v>
      </c>
      <c r="M43" s="232">
        <f t="shared" si="15"/>
        <v>1750919</v>
      </c>
      <c r="N43" s="231"/>
      <c r="O43" s="256">
        <f>O44+O45+O46+O50</f>
        <v>0</v>
      </c>
      <c r="P43" s="232">
        <f>P44+P45+P46+P50</f>
        <v>0</v>
      </c>
      <c r="Q43" s="243">
        <f t="shared" si="14"/>
        <v>1750919</v>
      </c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</row>
    <row r="44" spans="1:69" s="241" customFormat="1" ht="30" customHeight="1">
      <c r="A44" s="258" t="s">
        <v>267</v>
      </c>
      <c r="B44" s="259">
        <v>1310</v>
      </c>
      <c r="C44" s="259">
        <v>2610</v>
      </c>
      <c r="D44" s="336"/>
      <c r="E44" s="336"/>
      <c r="F44" s="336"/>
      <c r="G44" s="336"/>
      <c r="H44" s="336">
        <v>199000</v>
      </c>
      <c r="I44" s="336"/>
      <c r="J44" s="336">
        <v>395000</v>
      </c>
      <c r="K44" s="336"/>
      <c r="L44" s="336"/>
      <c r="M44" s="242">
        <f>SUM(D44:L44)</f>
        <v>594000</v>
      </c>
      <c r="N44" s="231"/>
      <c r="O44" s="260"/>
      <c r="P44" s="242">
        <f>SUM(N44:O44)</f>
        <v>0</v>
      </c>
      <c r="Q44" s="243">
        <f t="shared" si="14"/>
        <v>594000</v>
      </c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</row>
    <row r="45" spans="1:69" s="241" customFormat="1" ht="13.5" customHeight="1" hidden="1">
      <c r="A45" s="261" t="s">
        <v>268</v>
      </c>
      <c r="B45" s="259">
        <v>1320</v>
      </c>
      <c r="C45" s="259"/>
      <c r="D45" s="336"/>
      <c r="E45" s="336"/>
      <c r="F45" s="336"/>
      <c r="G45" s="336"/>
      <c r="H45" s="336"/>
      <c r="I45" s="336"/>
      <c r="J45" s="336"/>
      <c r="K45" s="336"/>
      <c r="L45" s="336"/>
      <c r="M45" s="242">
        <f>SUM(D45:L45)</f>
        <v>0</v>
      </c>
      <c r="N45" s="231"/>
      <c r="O45" s="260"/>
      <c r="P45" s="242">
        <f>SUM(N45:O45)</f>
        <v>0</v>
      </c>
      <c r="Q45" s="243">
        <f t="shared" si="14"/>
        <v>0</v>
      </c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</row>
    <row r="46" spans="1:69" s="241" customFormat="1" ht="15" customHeight="1">
      <c r="A46" s="262" t="s">
        <v>269</v>
      </c>
      <c r="B46" s="259">
        <v>1340</v>
      </c>
      <c r="C46" s="259"/>
      <c r="D46" s="338">
        <f aca="true" t="shared" si="16" ref="D46:M46">SUM(D47:D49)</f>
        <v>10000</v>
      </c>
      <c r="E46" s="338">
        <f t="shared" si="16"/>
        <v>19219</v>
      </c>
      <c r="F46" s="338">
        <f t="shared" si="16"/>
        <v>1028700</v>
      </c>
      <c r="G46" s="338">
        <f t="shared" si="16"/>
        <v>99000</v>
      </c>
      <c r="H46" s="338">
        <f t="shared" si="16"/>
        <v>0</v>
      </c>
      <c r="I46" s="338">
        <f t="shared" si="16"/>
        <v>0</v>
      </c>
      <c r="J46" s="338">
        <f t="shared" si="16"/>
        <v>0</v>
      </c>
      <c r="K46" s="338">
        <f t="shared" si="16"/>
        <v>0</v>
      </c>
      <c r="L46" s="338">
        <f t="shared" si="16"/>
        <v>0</v>
      </c>
      <c r="M46" s="360">
        <f t="shared" si="16"/>
        <v>1156919</v>
      </c>
      <c r="N46" s="245"/>
      <c r="O46" s="256">
        <f>SUM(O47:O49)</f>
        <v>0</v>
      </c>
      <c r="P46" s="360">
        <f>SUM(P47:P49)</f>
        <v>0</v>
      </c>
      <c r="Q46" s="359">
        <f t="shared" si="14"/>
        <v>1156919</v>
      </c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</row>
    <row r="47" spans="1:69" s="241" customFormat="1" ht="13.5" customHeight="1">
      <c r="A47" s="250" t="s">
        <v>270</v>
      </c>
      <c r="B47" s="251">
        <v>1341</v>
      </c>
      <c r="C47" s="251">
        <v>2710</v>
      </c>
      <c r="D47" s="338"/>
      <c r="E47" s="341"/>
      <c r="F47" s="338">
        <v>126000</v>
      </c>
      <c r="G47" s="338"/>
      <c r="H47" s="341"/>
      <c r="I47" s="338"/>
      <c r="J47" s="338"/>
      <c r="K47" s="341"/>
      <c r="L47" s="338"/>
      <c r="M47" s="242">
        <f>SUM(D47:L47)</f>
        <v>126000</v>
      </c>
      <c r="N47" s="245"/>
      <c r="O47" s="260"/>
      <c r="P47" s="242">
        <f>SUM(N47:O47)</f>
        <v>0</v>
      </c>
      <c r="Q47" s="359">
        <f t="shared" si="14"/>
        <v>126000</v>
      </c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</row>
    <row r="48" spans="1:69" s="241" customFormat="1" ht="13.5" customHeight="1" hidden="1">
      <c r="A48" s="250" t="s">
        <v>271</v>
      </c>
      <c r="B48" s="251">
        <v>1342</v>
      </c>
      <c r="C48" s="251"/>
      <c r="D48" s="336"/>
      <c r="E48" s="341"/>
      <c r="F48" s="336"/>
      <c r="G48" s="336"/>
      <c r="H48" s="341"/>
      <c r="I48" s="336"/>
      <c r="J48" s="336"/>
      <c r="K48" s="341"/>
      <c r="L48" s="336"/>
      <c r="M48" s="242">
        <f>SUM(D48:L48)</f>
        <v>0</v>
      </c>
      <c r="N48" s="231"/>
      <c r="O48" s="260"/>
      <c r="P48" s="242">
        <f>SUM(N48:O48)</f>
        <v>0</v>
      </c>
      <c r="Q48" s="243">
        <f t="shared" si="14"/>
        <v>0</v>
      </c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</row>
    <row r="49" spans="1:69" s="241" customFormat="1" ht="13.5" customHeight="1">
      <c r="A49" s="250" t="s">
        <v>272</v>
      </c>
      <c r="B49" s="251">
        <v>1343</v>
      </c>
      <c r="C49" s="251">
        <v>2730</v>
      </c>
      <c r="D49" s="338">
        <v>10000</v>
      </c>
      <c r="E49" s="341">
        <v>19219</v>
      </c>
      <c r="F49" s="338">
        <v>902700</v>
      </c>
      <c r="G49" s="338">
        <v>99000</v>
      </c>
      <c r="H49" s="341"/>
      <c r="I49" s="338"/>
      <c r="J49" s="338"/>
      <c r="K49" s="341"/>
      <c r="L49" s="338"/>
      <c r="M49" s="242">
        <f>SUM(D49:L49)</f>
        <v>1030919</v>
      </c>
      <c r="N49" s="245"/>
      <c r="O49" s="260"/>
      <c r="P49" s="242">
        <f>SUM(N49:O49)</f>
        <v>0</v>
      </c>
      <c r="Q49" s="359">
        <f t="shared" si="14"/>
        <v>1030919</v>
      </c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</row>
    <row r="50" spans="1:69" s="241" customFormat="1" ht="13.5" customHeight="1" hidden="1">
      <c r="A50" s="258" t="s">
        <v>273</v>
      </c>
      <c r="B50" s="259">
        <v>1350</v>
      </c>
      <c r="C50" s="259"/>
      <c r="D50" s="336"/>
      <c r="E50" s="340"/>
      <c r="F50" s="336"/>
      <c r="G50" s="336"/>
      <c r="H50" s="340"/>
      <c r="I50" s="336"/>
      <c r="J50" s="336"/>
      <c r="K50" s="340"/>
      <c r="L50" s="336"/>
      <c r="M50" s="242">
        <f>SUM(D50:L50)</f>
        <v>0</v>
      </c>
      <c r="N50" s="231"/>
      <c r="O50" s="260"/>
      <c r="P50" s="242">
        <f>SUM(N50:O50)</f>
        <v>0</v>
      </c>
      <c r="Q50" s="243">
        <f t="shared" si="14"/>
        <v>0</v>
      </c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</row>
    <row r="51" spans="1:69" s="215" customFormat="1" ht="13.5" customHeight="1">
      <c r="A51" s="263" t="s">
        <v>274</v>
      </c>
      <c r="B51" s="264">
        <v>2000</v>
      </c>
      <c r="C51" s="264">
        <v>3000</v>
      </c>
      <c r="D51" s="336">
        <f aca="true" t="shared" si="17" ref="D51:M51">D52+D67+D68+D69</f>
        <v>0</v>
      </c>
      <c r="E51" s="336">
        <f t="shared" si="17"/>
        <v>2000550</v>
      </c>
      <c r="F51" s="336">
        <f t="shared" si="17"/>
        <v>0</v>
      </c>
      <c r="G51" s="336">
        <f t="shared" si="17"/>
        <v>0</v>
      </c>
      <c r="H51" s="336">
        <f>H52+H67+H68+H69</f>
        <v>0</v>
      </c>
      <c r="I51" s="336">
        <f>I52+I67+I68+I69</f>
        <v>0</v>
      </c>
      <c r="J51" s="336">
        <f>J52+J67+J68+J69</f>
        <v>0</v>
      </c>
      <c r="K51" s="336">
        <f t="shared" si="17"/>
        <v>0</v>
      </c>
      <c r="L51" s="336">
        <f t="shared" si="17"/>
        <v>0</v>
      </c>
      <c r="M51" s="232">
        <f t="shared" si="17"/>
        <v>2000550</v>
      </c>
      <c r="N51" s="256">
        <f>N53</f>
        <v>0</v>
      </c>
      <c r="O51" s="256">
        <f>O52</f>
        <v>0</v>
      </c>
      <c r="P51" s="232">
        <f>P52+P67+P68+P69</f>
        <v>6480</v>
      </c>
      <c r="Q51" s="234">
        <f>Q52+Q67+Q68+Q69</f>
        <v>2007030</v>
      </c>
      <c r="R51" s="362">
        <f>Q51+P18</f>
        <v>2027650</v>
      </c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</row>
    <row r="52" spans="1:69" s="215" customFormat="1" ht="15.75" customHeight="1" hidden="1">
      <c r="A52" s="265" t="s">
        <v>275</v>
      </c>
      <c r="B52" s="264">
        <v>2100</v>
      </c>
      <c r="C52" s="264"/>
      <c r="D52" s="336">
        <f aca="true" t="shared" si="18" ref="D52:M52">D53+D54+D58+D62</f>
        <v>0</v>
      </c>
      <c r="E52" s="336">
        <f t="shared" si="18"/>
        <v>2000550</v>
      </c>
      <c r="F52" s="336">
        <f t="shared" si="18"/>
        <v>0</v>
      </c>
      <c r="G52" s="336">
        <f t="shared" si="18"/>
        <v>0</v>
      </c>
      <c r="H52" s="336">
        <f>H53+H54+H58+H62</f>
        <v>0</v>
      </c>
      <c r="I52" s="336">
        <f>I53+I54+I58+I62</f>
        <v>0</v>
      </c>
      <c r="J52" s="336">
        <f>J53+J54+J58+J62</f>
        <v>0</v>
      </c>
      <c r="K52" s="336">
        <f t="shared" si="18"/>
        <v>0</v>
      </c>
      <c r="L52" s="336">
        <f t="shared" si="18"/>
        <v>0</v>
      </c>
      <c r="M52" s="232">
        <f t="shared" si="18"/>
        <v>2000550</v>
      </c>
      <c r="N52" s="256">
        <f>N53</f>
        <v>0</v>
      </c>
      <c r="O52" s="256">
        <f>O53</f>
        <v>0</v>
      </c>
      <c r="P52" s="232">
        <f>P53+P54+P58+P62</f>
        <v>6480</v>
      </c>
      <c r="Q52" s="234">
        <f>Q53+Q54+Q58+Q62</f>
        <v>2007030</v>
      </c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</row>
    <row r="53" spans="1:69" s="215" customFormat="1" ht="28.5" customHeight="1">
      <c r="A53" s="266" t="s">
        <v>276</v>
      </c>
      <c r="B53" s="437">
        <v>2110</v>
      </c>
      <c r="C53" s="437">
        <v>3110</v>
      </c>
      <c r="D53" s="438"/>
      <c r="E53" s="439">
        <f>2797150-1095600</f>
        <v>1701550</v>
      </c>
      <c r="F53" s="438"/>
      <c r="G53" s="438"/>
      <c r="H53" s="439"/>
      <c r="I53" s="438"/>
      <c r="J53" s="438"/>
      <c r="K53" s="439"/>
      <c r="L53" s="438"/>
      <c r="M53" s="440">
        <f>SUM(D53:L53)</f>
        <v>1701550</v>
      </c>
      <c r="N53" s="441"/>
      <c r="O53" s="441"/>
      <c r="P53" s="441">
        <f>6480</f>
        <v>6480</v>
      </c>
      <c r="Q53" s="442">
        <f aca="true" t="shared" si="19" ref="Q53:Q79">M53+P53</f>
        <v>1708030</v>
      </c>
      <c r="R53" s="362">
        <f>Q53-744800</f>
        <v>963230</v>
      </c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</row>
    <row r="54" spans="1:69" s="215" customFormat="1" ht="15" customHeight="1" hidden="1">
      <c r="A54" s="258" t="s">
        <v>277</v>
      </c>
      <c r="B54" s="259">
        <v>2120</v>
      </c>
      <c r="C54" s="259"/>
      <c r="D54" s="342"/>
      <c r="E54" s="342"/>
      <c r="F54" s="332">
        <f>SUM(F55:F57)</f>
        <v>0</v>
      </c>
      <c r="G54" s="332">
        <f>SUM(G55:G57)</f>
        <v>0</v>
      </c>
      <c r="H54" s="342"/>
      <c r="I54" s="332">
        <f>SUM(I55:I57)</f>
        <v>0</v>
      </c>
      <c r="J54" s="332">
        <f>SUM(J55:J57)</f>
        <v>0</v>
      </c>
      <c r="K54" s="342"/>
      <c r="L54" s="332">
        <f>SUM(L55:L57)</f>
        <v>0</v>
      </c>
      <c r="M54" s="267">
        <f>SUM(M55:M57)</f>
        <v>0</v>
      </c>
      <c r="N54" s="211"/>
      <c r="O54" s="211">
        <f>SUM(O55:O57)</f>
        <v>0</v>
      </c>
      <c r="P54" s="267">
        <f>SUM(P55:P57)</f>
        <v>0</v>
      </c>
      <c r="Q54" s="214">
        <f t="shared" si="19"/>
        <v>0</v>
      </c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</row>
    <row r="55" spans="1:69" s="215" customFormat="1" ht="13.5" customHeight="1" hidden="1">
      <c r="A55" s="268" t="s">
        <v>278</v>
      </c>
      <c r="B55" s="251">
        <v>2121</v>
      </c>
      <c r="C55" s="251"/>
      <c r="D55" s="343"/>
      <c r="E55" s="343"/>
      <c r="F55" s="332"/>
      <c r="G55" s="332"/>
      <c r="H55" s="343"/>
      <c r="I55" s="332"/>
      <c r="J55" s="332"/>
      <c r="K55" s="343"/>
      <c r="L55" s="332"/>
      <c r="M55" s="218">
        <f>SUM(D55:L55)</f>
        <v>0</v>
      </c>
      <c r="N55" s="211"/>
      <c r="O55" s="211"/>
      <c r="P55" s="218">
        <f>SUM(N55:O55)</f>
        <v>0</v>
      </c>
      <c r="Q55" s="214">
        <f t="shared" si="19"/>
        <v>0</v>
      </c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</row>
    <row r="56" spans="1:69" s="215" customFormat="1" ht="13.5" customHeight="1" hidden="1">
      <c r="A56" s="269" t="s">
        <v>279</v>
      </c>
      <c r="B56" s="251">
        <v>2122</v>
      </c>
      <c r="C56" s="251"/>
      <c r="D56" s="343"/>
      <c r="E56" s="343"/>
      <c r="F56" s="332"/>
      <c r="G56" s="332"/>
      <c r="H56" s="343"/>
      <c r="I56" s="332"/>
      <c r="J56" s="332"/>
      <c r="K56" s="343"/>
      <c r="L56" s="332"/>
      <c r="M56" s="218">
        <f>SUM(D56:L56)</f>
        <v>0</v>
      </c>
      <c r="N56" s="211"/>
      <c r="O56" s="211"/>
      <c r="P56" s="218">
        <f>SUM(N56:O56)</f>
        <v>0</v>
      </c>
      <c r="Q56" s="214">
        <f t="shared" si="19"/>
        <v>0</v>
      </c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</row>
    <row r="57" spans="1:69" s="215" customFormat="1" ht="13.5" customHeight="1" hidden="1">
      <c r="A57" s="250" t="s">
        <v>280</v>
      </c>
      <c r="B57" s="251">
        <v>2123</v>
      </c>
      <c r="C57" s="251"/>
      <c r="D57" s="343"/>
      <c r="E57" s="343"/>
      <c r="F57" s="332"/>
      <c r="G57" s="332"/>
      <c r="H57" s="343"/>
      <c r="I57" s="332"/>
      <c r="J57" s="332"/>
      <c r="K57" s="343"/>
      <c r="L57" s="332"/>
      <c r="M57" s="218">
        <f>SUM(D57:L57)</f>
        <v>0</v>
      </c>
      <c r="N57" s="211"/>
      <c r="O57" s="211"/>
      <c r="P57" s="218">
        <f>SUM(N57:O57)</f>
        <v>0</v>
      </c>
      <c r="Q57" s="214">
        <f t="shared" si="19"/>
        <v>0</v>
      </c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</row>
    <row r="58" spans="1:69" s="215" customFormat="1" ht="13.5" customHeight="1">
      <c r="A58" s="250" t="s">
        <v>281</v>
      </c>
      <c r="B58" s="251">
        <v>2130</v>
      </c>
      <c r="C58" s="251">
        <v>3130</v>
      </c>
      <c r="D58" s="341">
        <f>D61</f>
        <v>0</v>
      </c>
      <c r="E58" s="341">
        <f aca="true" t="shared" si="20" ref="E58:L58">E61</f>
        <v>299000</v>
      </c>
      <c r="F58" s="343">
        <f t="shared" si="20"/>
        <v>0</v>
      </c>
      <c r="G58" s="343">
        <f t="shared" si="20"/>
        <v>0</v>
      </c>
      <c r="H58" s="343">
        <f t="shared" si="20"/>
        <v>0</v>
      </c>
      <c r="I58" s="343">
        <f t="shared" si="20"/>
        <v>0</v>
      </c>
      <c r="J58" s="343">
        <f t="shared" si="20"/>
        <v>0</v>
      </c>
      <c r="K58" s="343">
        <f t="shared" si="20"/>
        <v>0</v>
      </c>
      <c r="L58" s="343">
        <f t="shared" si="20"/>
        <v>0</v>
      </c>
      <c r="M58" s="360">
        <f>SUM(M59:M61)</f>
        <v>299000</v>
      </c>
      <c r="N58" s="216"/>
      <c r="O58" s="216">
        <f>SUM(O59:O61)</f>
        <v>0</v>
      </c>
      <c r="P58" s="270">
        <f>SUM(P59:P61)</f>
        <v>0</v>
      </c>
      <c r="Q58" s="214">
        <f t="shared" si="19"/>
        <v>299000</v>
      </c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</row>
    <row r="59" spans="1:69" s="215" customFormat="1" ht="13.5" customHeight="1" hidden="1">
      <c r="A59" s="250" t="s">
        <v>282</v>
      </c>
      <c r="B59" s="251">
        <v>2131</v>
      </c>
      <c r="C59" s="251"/>
      <c r="D59" s="341"/>
      <c r="E59" s="341"/>
      <c r="F59" s="333"/>
      <c r="G59" s="332"/>
      <c r="H59" s="343"/>
      <c r="I59" s="333"/>
      <c r="J59" s="332"/>
      <c r="K59" s="343"/>
      <c r="L59" s="333"/>
      <c r="M59" s="242">
        <f>SUM(D59:L59)</f>
        <v>0</v>
      </c>
      <c r="N59" s="216"/>
      <c r="O59" s="216"/>
      <c r="P59" s="218">
        <f>SUM(N59:O59)</f>
        <v>0</v>
      </c>
      <c r="Q59" s="214">
        <f t="shared" si="19"/>
        <v>0</v>
      </c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</row>
    <row r="60" spans="1:69" s="215" customFormat="1" ht="13.5" customHeight="1" hidden="1">
      <c r="A60" s="268" t="s">
        <v>283</v>
      </c>
      <c r="B60" s="251">
        <v>2132</v>
      </c>
      <c r="C60" s="251"/>
      <c r="D60" s="341"/>
      <c r="E60" s="341"/>
      <c r="F60" s="332"/>
      <c r="G60" s="332"/>
      <c r="H60" s="343"/>
      <c r="I60" s="332"/>
      <c r="J60" s="332"/>
      <c r="K60" s="343"/>
      <c r="L60" s="332"/>
      <c r="M60" s="242">
        <f>SUM(D60:L60)</f>
        <v>0</v>
      </c>
      <c r="N60" s="211"/>
      <c r="O60" s="211"/>
      <c r="P60" s="218">
        <f>SUM(N60:O60)</f>
        <v>0</v>
      </c>
      <c r="Q60" s="214">
        <f t="shared" si="19"/>
        <v>0</v>
      </c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</row>
    <row r="61" spans="1:69" s="215" customFormat="1" ht="13.5" customHeight="1">
      <c r="A61" s="271" t="s">
        <v>284</v>
      </c>
      <c r="B61" s="251">
        <v>2133</v>
      </c>
      <c r="C61" s="251">
        <v>3132</v>
      </c>
      <c r="D61" s="341"/>
      <c r="E61" s="341">
        <v>299000</v>
      </c>
      <c r="F61" s="332"/>
      <c r="G61" s="332"/>
      <c r="H61" s="343"/>
      <c r="I61" s="332"/>
      <c r="J61" s="332"/>
      <c r="K61" s="343"/>
      <c r="L61" s="332"/>
      <c r="M61" s="242">
        <f>SUM(D61:L61)</f>
        <v>299000</v>
      </c>
      <c r="N61" s="211"/>
      <c r="O61" s="211"/>
      <c r="P61" s="218">
        <f>SUM(N61:O61)</f>
        <v>0</v>
      </c>
      <c r="Q61" s="214">
        <f t="shared" si="19"/>
        <v>299000</v>
      </c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</row>
    <row r="62" spans="1:69" s="215" customFormat="1" ht="13.5" customHeight="1" hidden="1">
      <c r="A62" s="272" t="s">
        <v>285</v>
      </c>
      <c r="B62" s="251">
        <v>2140</v>
      </c>
      <c r="C62" s="251"/>
      <c r="D62" s="343"/>
      <c r="E62" s="343"/>
      <c r="F62" s="332">
        <f>SUM(F63:F66)</f>
        <v>0</v>
      </c>
      <c r="G62" s="332">
        <f>SUM(G63:G66)</f>
        <v>0</v>
      </c>
      <c r="H62" s="343"/>
      <c r="I62" s="332">
        <f>SUM(I63:I66)</f>
        <v>0</v>
      </c>
      <c r="J62" s="332">
        <f>SUM(J63:J66)</f>
        <v>0</v>
      </c>
      <c r="K62" s="343"/>
      <c r="L62" s="332">
        <f>SUM(L63:L66)</f>
        <v>0</v>
      </c>
      <c r="M62" s="267">
        <f>SUM(M63:M66)</f>
        <v>0</v>
      </c>
      <c r="N62" s="211"/>
      <c r="O62" s="211">
        <f>SUM(O63:O66)</f>
        <v>0</v>
      </c>
      <c r="P62" s="267">
        <f>SUM(P63:P66)</f>
        <v>0</v>
      </c>
      <c r="Q62" s="214">
        <f t="shared" si="19"/>
        <v>0</v>
      </c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</row>
    <row r="63" spans="1:69" s="215" customFormat="1" ht="13.5" customHeight="1" hidden="1">
      <c r="A63" s="272" t="s">
        <v>286</v>
      </c>
      <c r="B63" s="251">
        <v>2141</v>
      </c>
      <c r="C63" s="251"/>
      <c r="D63" s="343"/>
      <c r="E63" s="343"/>
      <c r="F63" s="343"/>
      <c r="G63" s="332"/>
      <c r="H63" s="343"/>
      <c r="I63" s="343"/>
      <c r="J63" s="332"/>
      <c r="K63" s="343"/>
      <c r="L63" s="343"/>
      <c r="M63" s="218">
        <f aca="true" t="shared" si="21" ref="M63:M68">SUM(D63:L63)</f>
        <v>0</v>
      </c>
      <c r="N63" s="211"/>
      <c r="O63" s="211"/>
      <c r="P63" s="218">
        <f aca="true" t="shared" si="22" ref="P63:P68">SUM(N63:O63)</f>
        <v>0</v>
      </c>
      <c r="Q63" s="214">
        <f t="shared" si="19"/>
        <v>0</v>
      </c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</row>
    <row r="64" spans="1:69" s="215" customFormat="1" ht="13.5" customHeight="1" hidden="1">
      <c r="A64" s="272" t="s">
        <v>287</v>
      </c>
      <c r="B64" s="251">
        <v>2142</v>
      </c>
      <c r="C64" s="251"/>
      <c r="D64" s="343"/>
      <c r="E64" s="343"/>
      <c r="F64" s="343"/>
      <c r="G64" s="332"/>
      <c r="H64" s="343"/>
      <c r="I64" s="343"/>
      <c r="J64" s="332"/>
      <c r="K64" s="343"/>
      <c r="L64" s="343"/>
      <c r="M64" s="218">
        <f t="shared" si="21"/>
        <v>0</v>
      </c>
      <c r="N64" s="211"/>
      <c r="O64" s="211"/>
      <c r="P64" s="218">
        <f t="shared" si="22"/>
        <v>0</v>
      </c>
      <c r="Q64" s="214">
        <f t="shared" si="19"/>
        <v>0</v>
      </c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</row>
    <row r="65" spans="1:69" s="215" customFormat="1" ht="13.5" customHeight="1" hidden="1">
      <c r="A65" s="272" t="s">
        <v>288</v>
      </c>
      <c r="B65" s="251">
        <v>2143</v>
      </c>
      <c r="C65" s="251"/>
      <c r="D65" s="343"/>
      <c r="E65" s="343"/>
      <c r="F65" s="343"/>
      <c r="G65" s="332"/>
      <c r="H65" s="343"/>
      <c r="I65" s="343"/>
      <c r="J65" s="332"/>
      <c r="K65" s="343"/>
      <c r="L65" s="343"/>
      <c r="M65" s="218">
        <f t="shared" si="21"/>
        <v>0</v>
      </c>
      <c r="N65" s="211"/>
      <c r="O65" s="211"/>
      <c r="P65" s="218">
        <f t="shared" si="22"/>
        <v>0</v>
      </c>
      <c r="Q65" s="214">
        <f t="shared" si="19"/>
        <v>0</v>
      </c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</row>
    <row r="66" spans="1:69" s="215" customFormat="1" ht="13.5" customHeight="1" hidden="1">
      <c r="A66" s="250" t="s">
        <v>289</v>
      </c>
      <c r="B66" s="251">
        <v>2144</v>
      </c>
      <c r="C66" s="251"/>
      <c r="D66" s="343"/>
      <c r="E66" s="343"/>
      <c r="F66" s="343"/>
      <c r="G66" s="332"/>
      <c r="H66" s="343"/>
      <c r="I66" s="343"/>
      <c r="J66" s="332"/>
      <c r="K66" s="343"/>
      <c r="L66" s="343"/>
      <c r="M66" s="218">
        <f t="shared" si="21"/>
        <v>0</v>
      </c>
      <c r="N66" s="211"/>
      <c r="O66" s="211"/>
      <c r="P66" s="218">
        <f t="shared" si="22"/>
        <v>0</v>
      </c>
      <c r="Q66" s="214">
        <f t="shared" si="19"/>
        <v>0</v>
      </c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</row>
    <row r="67" spans="1:69" s="215" customFormat="1" ht="13.5" customHeight="1" hidden="1">
      <c r="A67" s="265" t="s">
        <v>290</v>
      </c>
      <c r="B67" s="264">
        <v>2200</v>
      </c>
      <c r="C67" s="264"/>
      <c r="D67" s="344"/>
      <c r="E67" s="344"/>
      <c r="F67" s="344"/>
      <c r="G67" s="332"/>
      <c r="H67" s="344"/>
      <c r="I67" s="344"/>
      <c r="J67" s="332"/>
      <c r="K67" s="344"/>
      <c r="L67" s="344"/>
      <c r="M67" s="218">
        <f t="shared" si="21"/>
        <v>0</v>
      </c>
      <c r="N67" s="211"/>
      <c r="O67" s="211"/>
      <c r="P67" s="218">
        <f t="shared" si="22"/>
        <v>0</v>
      </c>
      <c r="Q67" s="214">
        <f t="shared" si="19"/>
        <v>0</v>
      </c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</row>
    <row r="68" spans="1:69" s="215" customFormat="1" ht="13.5" customHeight="1" hidden="1">
      <c r="A68" s="265" t="s">
        <v>291</v>
      </c>
      <c r="B68" s="264">
        <v>2300</v>
      </c>
      <c r="C68" s="264"/>
      <c r="D68" s="344"/>
      <c r="E68" s="344"/>
      <c r="F68" s="344"/>
      <c r="G68" s="332"/>
      <c r="H68" s="344"/>
      <c r="I68" s="344"/>
      <c r="J68" s="332"/>
      <c r="K68" s="344"/>
      <c r="L68" s="344"/>
      <c r="M68" s="218">
        <f t="shared" si="21"/>
        <v>0</v>
      </c>
      <c r="N68" s="211"/>
      <c r="O68" s="211"/>
      <c r="P68" s="218">
        <f t="shared" si="22"/>
        <v>0</v>
      </c>
      <c r="Q68" s="214">
        <f t="shared" si="19"/>
        <v>0</v>
      </c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  <c r="BQ68" s="202"/>
    </row>
    <row r="69" spans="1:69" s="215" customFormat="1" ht="13.5" customHeight="1" hidden="1">
      <c r="A69" s="265" t="s">
        <v>292</v>
      </c>
      <c r="B69" s="264">
        <v>2400</v>
      </c>
      <c r="C69" s="264"/>
      <c r="D69" s="344"/>
      <c r="E69" s="344"/>
      <c r="F69" s="344"/>
      <c r="G69" s="332">
        <f>SUM(G70:G73)</f>
        <v>0</v>
      </c>
      <c r="H69" s="344"/>
      <c r="I69" s="344"/>
      <c r="J69" s="332">
        <f>SUM(J70:J73)</f>
        <v>0</v>
      </c>
      <c r="K69" s="344"/>
      <c r="L69" s="344"/>
      <c r="M69" s="267">
        <f>SUM(M70:M73)</f>
        <v>0</v>
      </c>
      <c r="N69" s="211"/>
      <c r="O69" s="211">
        <f>SUM(O70:O73)</f>
        <v>0</v>
      </c>
      <c r="P69" s="267">
        <f>SUM(P70:P73)</f>
        <v>0</v>
      </c>
      <c r="Q69" s="214">
        <f t="shared" si="19"/>
        <v>0</v>
      </c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</row>
    <row r="70" spans="1:69" s="215" customFormat="1" ht="13.5" customHeight="1" hidden="1">
      <c r="A70" s="250" t="s">
        <v>293</v>
      </c>
      <c r="B70" s="251">
        <v>2410</v>
      </c>
      <c r="C70" s="251"/>
      <c r="D70" s="343"/>
      <c r="E70" s="343"/>
      <c r="F70" s="343"/>
      <c r="G70" s="332"/>
      <c r="H70" s="343"/>
      <c r="I70" s="343"/>
      <c r="J70" s="332"/>
      <c r="K70" s="343"/>
      <c r="L70" s="343"/>
      <c r="M70" s="218">
        <f>SUM(D70:L70)</f>
        <v>0</v>
      </c>
      <c r="N70" s="211"/>
      <c r="O70" s="211"/>
      <c r="P70" s="218">
        <f>SUM(N70:O70)</f>
        <v>0</v>
      </c>
      <c r="Q70" s="214">
        <f t="shared" si="19"/>
        <v>0</v>
      </c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  <c r="BQ70" s="202"/>
    </row>
    <row r="71" spans="1:69" s="215" customFormat="1" ht="13.5" customHeight="1" hidden="1">
      <c r="A71" s="268" t="s">
        <v>294</v>
      </c>
      <c r="B71" s="251">
        <v>2420</v>
      </c>
      <c r="C71" s="251"/>
      <c r="D71" s="343"/>
      <c r="E71" s="343"/>
      <c r="F71" s="343"/>
      <c r="G71" s="332"/>
      <c r="H71" s="343"/>
      <c r="I71" s="343"/>
      <c r="J71" s="332"/>
      <c r="K71" s="343"/>
      <c r="L71" s="343"/>
      <c r="M71" s="218">
        <f>SUM(D71:L71)</f>
        <v>0</v>
      </c>
      <c r="N71" s="211"/>
      <c r="O71" s="211"/>
      <c r="P71" s="218">
        <f>SUM(N71:O71)</f>
        <v>0</v>
      </c>
      <c r="Q71" s="214">
        <f t="shared" si="19"/>
        <v>0</v>
      </c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</row>
    <row r="72" spans="1:69" s="215" customFormat="1" ht="13.5" customHeight="1" hidden="1">
      <c r="A72" s="250" t="s">
        <v>295</v>
      </c>
      <c r="B72" s="251">
        <v>2430</v>
      </c>
      <c r="C72" s="251"/>
      <c r="D72" s="343"/>
      <c r="E72" s="343"/>
      <c r="F72" s="343"/>
      <c r="G72" s="332"/>
      <c r="H72" s="343"/>
      <c r="I72" s="343"/>
      <c r="J72" s="332"/>
      <c r="K72" s="343"/>
      <c r="L72" s="343"/>
      <c r="M72" s="218">
        <f>SUM(D72:L72)</f>
        <v>0</v>
      </c>
      <c r="N72" s="211"/>
      <c r="O72" s="211"/>
      <c r="P72" s="218">
        <f>SUM(N72:O72)</f>
        <v>0</v>
      </c>
      <c r="Q72" s="214">
        <f t="shared" si="19"/>
        <v>0</v>
      </c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</row>
    <row r="73" spans="1:69" s="215" customFormat="1" ht="13.5" customHeight="1" hidden="1">
      <c r="A73" s="250" t="s">
        <v>296</v>
      </c>
      <c r="B73" s="251">
        <v>2440</v>
      </c>
      <c r="C73" s="251"/>
      <c r="D73" s="343"/>
      <c r="E73" s="343"/>
      <c r="F73" s="343"/>
      <c r="G73" s="332"/>
      <c r="H73" s="343"/>
      <c r="I73" s="343"/>
      <c r="J73" s="332"/>
      <c r="K73" s="343"/>
      <c r="L73" s="343"/>
      <c r="M73" s="218">
        <f>SUM(D73:L73)</f>
        <v>0</v>
      </c>
      <c r="N73" s="211"/>
      <c r="O73" s="211"/>
      <c r="P73" s="218">
        <f>SUM(N73:O73)</f>
        <v>0</v>
      </c>
      <c r="Q73" s="214">
        <f t="shared" si="19"/>
        <v>0</v>
      </c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</row>
    <row r="74" spans="1:69" s="215" customFormat="1" ht="13.5" customHeight="1" hidden="1">
      <c r="A74" s="210" t="s">
        <v>297</v>
      </c>
      <c r="B74" s="235">
        <v>3000</v>
      </c>
      <c r="C74" s="235"/>
      <c r="D74" s="345"/>
      <c r="E74" s="345"/>
      <c r="F74" s="345"/>
      <c r="G74" s="333"/>
      <c r="H74" s="345"/>
      <c r="I74" s="345"/>
      <c r="J74" s="333"/>
      <c r="K74" s="345"/>
      <c r="L74" s="345"/>
      <c r="M74" s="218">
        <f>SUM(D74:L74)</f>
        <v>0</v>
      </c>
      <c r="N74" s="216"/>
      <c r="O74" s="216"/>
      <c r="P74" s="218">
        <f>SUM(N74:O74)</f>
        <v>0</v>
      </c>
      <c r="Q74" s="214">
        <f t="shared" si="19"/>
        <v>0</v>
      </c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</row>
    <row r="75" spans="1:69" s="215" customFormat="1" ht="13.5" customHeight="1" hidden="1">
      <c r="A75" s="273" t="s">
        <v>298</v>
      </c>
      <c r="B75" s="274">
        <v>4110</v>
      </c>
      <c r="C75" s="274"/>
      <c r="D75" s="346"/>
      <c r="E75" s="346"/>
      <c r="F75" s="346"/>
      <c r="G75" s="333">
        <f>SUM(G76:G78)</f>
        <v>0</v>
      </c>
      <c r="H75" s="346"/>
      <c r="I75" s="346"/>
      <c r="J75" s="333">
        <f>SUM(J76:J78)</f>
        <v>0</v>
      </c>
      <c r="K75" s="346"/>
      <c r="L75" s="346"/>
      <c r="M75" s="270">
        <f>SUM(M76:M78)</f>
        <v>0</v>
      </c>
      <c r="N75" s="216"/>
      <c r="O75" s="216">
        <f>SUM(O76:O78)</f>
        <v>0</v>
      </c>
      <c r="P75" s="270">
        <f>SUM(P76:P78)</f>
        <v>0</v>
      </c>
      <c r="Q75" s="214">
        <f t="shared" si="19"/>
        <v>0</v>
      </c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</row>
    <row r="76" spans="1:69" s="215" customFormat="1" ht="13.5" customHeight="1" hidden="1">
      <c r="A76" s="275" t="s">
        <v>299</v>
      </c>
      <c r="B76" s="276">
        <v>4111</v>
      </c>
      <c r="C76" s="276"/>
      <c r="D76" s="347"/>
      <c r="E76" s="347"/>
      <c r="F76" s="347"/>
      <c r="G76" s="333"/>
      <c r="H76" s="347"/>
      <c r="I76" s="347"/>
      <c r="J76" s="333"/>
      <c r="K76" s="347"/>
      <c r="L76" s="347"/>
      <c r="M76" s="218">
        <f>SUM(D76:L76)</f>
        <v>0</v>
      </c>
      <c r="N76" s="216"/>
      <c r="O76" s="216"/>
      <c r="P76" s="218">
        <f>SUM(N76:O76)</f>
        <v>0</v>
      </c>
      <c r="Q76" s="214">
        <f t="shared" si="19"/>
        <v>0</v>
      </c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</row>
    <row r="77" spans="1:69" s="278" customFormat="1" ht="13.5" customHeight="1" hidden="1">
      <c r="A77" s="275" t="s">
        <v>300</v>
      </c>
      <c r="B77" s="276">
        <v>4112</v>
      </c>
      <c r="C77" s="276"/>
      <c r="D77" s="347"/>
      <c r="E77" s="347"/>
      <c r="F77" s="347"/>
      <c r="G77" s="348"/>
      <c r="H77" s="347"/>
      <c r="I77" s="347"/>
      <c r="J77" s="348"/>
      <c r="K77" s="347"/>
      <c r="L77" s="347"/>
      <c r="M77" s="218">
        <f>SUM(D77:L77)</f>
        <v>0</v>
      </c>
      <c r="N77" s="277"/>
      <c r="O77" s="277"/>
      <c r="P77" s="218">
        <f>SUM(N77:O77)</f>
        <v>0</v>
      </c>
      <c r="Q77" s="214">
        <f t="shared" si="19"/>
        <v>0</v>
      </c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</row>
    <row r="78" spans="1:69" s="241" customFormat="1" ht="13.5" customHeight="1" hidden="1">
      <c r="A78" s="275" t="s">
        <v>301</v>
      </c>
      <c r="B78" s="276">
        <v>4113</v>
      </c>
      <c r="C78" s="276"/>
      <c r="D78" s="347"/>
      <c r="E78" s="347"/>
      <c r="F78" s="347"/>
      <c r="G78" s="349"/>
      <c r="H78" s="347"/>
      <c r="I78" s="347"/>
      <c r="J78" s="349"/>
      <c r="K78" s="347"/>
      <c r="L78" s="347"/>
      <c r="M78" s="218">
        <f>SUM(D78:L78)</f>
        <v>0</v>
      </c>
      <c r="N78" s="279"/>
      <c r="O78" s="279"/>
      <c r="P78" s="218">
        <f>SUM(N78:O78)</f>
        <v>0</v>
      </c>
      <c r="Q78" s="214">
        <f t="shared" si="19"/>
        <v>0</v>
      </c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</row>
    <row r="79" spans="1:69" s="241" customFormat="1" ht="13.5" customHeight="1" hidden="1">
      <c r="A79" s="273" t="s">
        <v>302</v>
      </c>
      <c r="B79" s="274">
        <v>4210</v>
      </c>
      <c r="C79" s="274"/>
      <c r="D79" s="346"/>
      <c r="E79" s="346"/>
      <c r="F79" s="346"/>
      <c r="G79" s="349"/>
      <c r="H79" s="346"/>
      <c r="I79" s="346"/>
      <c r="J79" s="349"/>
      <c r="K79" s="346"/>
      <c r="L79" s="346"/>
      <c r="M79" s="218">
        <f>SUM(D79:L79)</f>
        <v>0</v>
      </c>
      <c r="N79" s="279"/>
      <c r="O79" s="279"/>
      <c r="P79" s="218">
        <f>SUM(N79:O79)</f>
        <v>0</v>
      </c>
      <c r="Q79" s="214">
        <f t="shared" si="19"/>
        <v>0</v>
      </c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</row>
    <row r="80" spans="1:69" s="287" customFormat="1" ht="15" customHeight="1" hidden="1">
      <c r="A80" s="280"/>
      <c r="B80" s="281"/>
      <c r="C80" s="281"/>
      <c r="D80" s="350"/>
      <c r="E80" s="350"/>
      <c r="F80" s="350"/>
      <c r="G80" s="350"/>
      <c r="H80" s="350"/>
      <c r="I80" s="350"/>
      <c r="J80" s="350"/>
      <c r="K80" s="350"/>
      <c r="L80" s="350"/>
      <c r="M80" s="282"/>
      <c r="N80" s="283"/>
      <c r="O80" s="283"/>
      <c r="P80" s="282"/>
      <c r="Q80" s="284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</row>
    <row r="81" spans="1:69" s="293" customFormat="1" ht="30" hidden="1">
      <c r="A81" s="288" t="s">
        <v>303</v>
      </c>
      <c r="B81" s="289">
        <v>4112</v>
      </c>
      <c r="C81" s="289"/>
      <c r="D81" s="351"/>
      <c r="E81" s="351"/>
      <c r="F81" s="351"/>
      <c r="G81" s="351"/>
      <c r="H81" s="351"/>
      <c r="I81" s="351"/>
      <c r="J81" s="351"/>
      <c r="K81" s="351"/>
      <c r="L81" s="351"/>
      <c r="M81" s="290"/>
      <c r="N81" s="291"/>
      <c r="O81" s="291"/>
      <c r="P81" s="290"/>
      <c r="Q81" s="292" t="e">
        <f>M81+#REF!</f>
        <v>#REF!</v>
      </c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</row>
    <row r="82" spans="1:69" s="296" customFormat="1" ht="16.5" hidden="1">
      <c r="A82" s="288" t="s">
        <v>304</v>
      </c>
      <c r="B82" s="289">
        <v>4113</v>
      </c>
      <c r="C82" s="289"/>
      <c r="D82" s="351"/>
      <c r="E82" s="351"/>
      <c r="F82" s="351"/>
      <c r="G82" s="351"/>
      <c r="H82" s="351"/>
      <c r="I82" s="351"/>
      <c r="J82" s="351"/>
      <c r="K82" s="351"/>
      <c r="L82" s="351"/>
      <c r="M82" s="294"/>
      <c r="N82" s="295"/>
      <c r="O82" s="295"/>
      <c r="P82" s="294"/>
      <c r="Q82" s="292" t="e">
        <f>M82+#REF!</f>
        <v>#REF!</v>
      </c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</row>
    <row r="83" spans="1:69" s="296" customFormat="1" ht="16.5" hidden="1">
      <c r="A83" s="288" t="s">
        <v>305</v>
      </c>
      <c r="B83" s="289"/>
      <c r="C83" s="289"/>
      <c r="D83" s="351"/>
      <c r="E83" s="351"/>
      <c r="F83" s="351"/>
      <c r="G83" s="351"/>
      <c r="H83" s="351"/>
      <c r="I83" s="351"/>
      <c r="J83" s="351"/>
      <c r="K83" s="351"/>
      <c r="L83" s="351"/>
      <c r="M83" s="294"/>
      <c r="N83" s="295"/>
      <c r="O83" s="295"/>
      <c r="P83" s="294"/>
      <c r="Q83" s="292" t="e">
        <f>M83+#REF!</f>
        <v>#REF!</v>
      </c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</row>
    <row r="84" spans="1:69" s="296" customFormat="1" ht="30" hidden="1">
      <c r="A84" s="297" t="s">
        <v>306</v>
      </c>
      <c r="B84" s="298">
        <v>4120</v>
      </c>
      <c r="C84" s="298"/>
      <c r="D84" s="352"/>
      <c r="E84" s="352"/>
      <c r="F84" s="352"/>
      <c r="G84" s="352"/>
      <c r="H84" s="352"/>
      <c r="I84" s="352"/>
      <c r="J84" s="352"/>
      <c r="K84" s="352"/>
      <c r="L84" s="352"/>
      <c r="M84" s="294"/>
      <c r="N84" s="295"/>
      <c r="O84" s="295"/>
      <c r="P84" s="294"/>
      <c r="Q84" s="292" t="e">
        <f>M84+#REF!</f>
        <v>#REF!</v>
      </c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</row>
    <row r="85" spans="1:69" s="303" customFormat="1" ht="26.25" hidden="1">
      <c r="A85" s="299" t="s">
        <v>307</v>
      </c>
      <c r="B85" s="300">
        <v>4121</v>
      </c>
      <c r="C85" s="300"/>
      <c r="D85" s="353"/>
      <c r="E85" s="353"/>
      <c r="F85" s="353"/>
      <c r="G85" s="353"/>
      <c r="H85" s="353"/>
      <c r="I85" s="353"/>
      <c r="J85" s="353"/>
      <c r="K85" s="353"/>
      <c r="L85" s="353"/>
      <c r="M85" s="301"/>
      <c r="N85" s="302"/>
      <c r="O85" s="302"/>
      <c r="P85" s="301"/>
      <c r="Q85" s="292" t="e">
        <f>M85+#REF!</f>
        <v>#REF!</v>
      </c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  <c r="BQ85" s="286"/>
    </row>
    <row r="86" spans="1:69" s="303" customFormat="1" ht="16.5" hidden="1">
      <c r="A86" s="288" t="s">
        <v>308</v>
      </c>
      <c r="B86" s="289">
        <v>4122</v>
      </c>
      <c r="C86" s="289"/>
      <c r="D86" s="351"/>
      <c r="E86" s="351"/>
      <c r="F86" s="351"/>
      <c r="G86" s="351"/>
      <c r="H86" s="351"/>
      <c r="I86" s="351"/>
      <c r="J86" s="351"/>
      <c r="K86" s="351"/>
      <c r="L86" s="351"/>
      <c r="M86" s="301"/>
      <c r="N86" s="302"/>
      <c r="O86" s="302"/>
      <c r="P86" s="301"/>
      <c r="Q86" s="292" t="e">
        <f>M86+#REF!</f>
        <v>#REF!</v>
      </c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</row>
    <row r="87" spans="1:69" s="303" customFormat="1" ht="16.5" hidden="1">
      <c r="A87" s="288" t="s">
        <v>309</v>
      </c>
      <c r="B87" s="289">
        <v>4123</v>
      </c>
      <c r="C87" s="289"/>
      <c r="D87" s="351"/>
      <c r="E87" s="351"/>
      <c r="F87" s="351"/>
      <c r="G87" s="351"/>
      <c r="H87" s="351"/>
      <c r="I87" s="351"/>
      <c r="J87" s="351"/>
      <c r="K87" s="351"/>
      <c r="L87" s="351"/>
      <c r="M87" s="301"/>
      <c r="N87" s="302"/>
      <c r="O87" s="302"/>
      <c r="P87" s="301"/>
      <c r="Q87" s="292" t="e">
        <f>M87+#REF!</f>
        <v>#REF!</v>
      </c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</row>
    <row r="88" spans="1:69" s="285" customFormat="1" ht="27.75" customHeight="1" hidden="1">
      <c r="A88" s="304" t="s">
        <v>310</v>
      </c>
      <c r="B88" s="305"/>
      <c r="C88" s="305"/>
      <c r="D88" s="354"/>
      <c r="E88" s="354"/>
      <c r="F88" s="354"/>
      <c r="G88" s="354"/>
      <c r="H88" s="354"/>
      <c r="I88" s="354"/>
      <c r="J88" s="354"/>
      <c r="K88" s="354"/>
      <c r="L88" s="354"/>
      <c r="M88" s="306"/>
      <c r="N88" s="307"/>
      <c r="O88" s="288"/>
      <c r="P88" s="306"/>
      <c r="Q88" s="292" t="e">
        <f>M88+#REF!</f>
        <v>#REF!</v>
      </c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</row>
    <row r="89" spans="1:69" s="311" customFormat="1" ht="16.5" hidden="1">
      <c r="A89" s="308" t="s">
        <v>311</v>
      </c>
      <c r="B89" s="309">
        <v>4200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6"/>
      <c r="N89" s="307"/>
      <c r="O89" s="310"/>
      <c r="P89" s="306"/>
      <c r="Q89" s="292" t="e">
        <f>M89+#REF!</f>
        <v>#REF!</v>
      </c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  <c r="BQ89" s="286"/>
    </row>
    <row r="90" spans="1:69" s="311" customFormat="1" ht="16.5" hidden="1">
      <c r="A90" s="297" t="s">
        <v>311</v>
      </c>
      <c r="B90" s="312">
        <v>4210</v>
      </c>
      <c r="C90" s="566"/>
      <c r="D90" s="355"/>
      <c r="E90" s="355"/>
      <c r="F90" s="355"/>
      <c r="G90" s="355"/>
      <c r="H90" s="355"/>
      <c r="I90" s="355"/>
      <c r="J90" s="355"/>
      <c r="K90" s="355"/>
      <c r="L90" s="355"/>
      <c r="M90" s="313"/>
      <c r="N90" s="314"/>
      <c r="O90" s="315"/>
      <c r="P90" s="313"/>
      <c r="Q90" s="292" t="e">
        <f>M90+#REF!</f>
        <v>#REF!</v>
      </c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  <c r="BQ90" s="286"/>
    </row>
    <row r="91" spans="1:69" s="320" customFormat="1" ht="16.5" customHeight="1">
      <c r="A91" s="316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7"/>
      <c r="M91" s="318" t="s">
        <v>321</v>
      </c>
      <c r="N91" s="371"/>
      <c r="O91" s="373"/>
      <c r="P91" s="374">
        <f>SUM(N91:O91)</f>
        <v>0</v>
      </c>
      <c r="Q91" s="319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  <c r="BQ91" s="286"/>
    </row>
    <row r="92" spans="1:69" s="323" customFormat="1" ht="12.75" customHeight="1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2"/>
      <c r="N92" s="372"/>
      <c r="P92" s="322"/>
      <c r="Q92" s="324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  <c r="BQ92" s="286"/>
    </row>
    <row r="93" spans="1:69" s="320" customFormat="1" ht="13.5" customHeight="1">
      <c r="A93" s="325" t="s">
        <v>319</v>
      </c>
      <c r="B93" s="365"/>
      <c r="C93" s="365"/>
      <c r="D93" s="364"/>
      <c r="E93" s="356"/>
      <c r="F93" s="356"/>
      <c r="G93" s="356"/>
      <c r="I93" s="365"/>
      <c r="J93" s="366" t="s">
        <v>320</v>
      </c>
      <c r="K93" s="322"/>
      <c r="M93" s="369">
        <v>2110</v>
      </c>
      <c r="N93" s="368">
        <f>N53-N91</f>
        <v>0</v>
      </c>
      <c r="O93" s="368">
        <f>O53-O91</f>
        <v>0</v>
      </c>
      <c r="P93" s="242">
        <f>SUM(N93:O93)</f>
        <v>0</v>
      </c>
      <c r="Q93" s="324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  <c r="BQ93" s="286"/>
    </row>
    <row r="94" spans="1:69" s="320" customFormat="1" ht="11.25" customHeight="1">
      <c r="A94" s="325"/>
      <c r="D94" s="364"/>
      <c r="E94" s="357"/>
      <c r="F94" s="367" t="s">
        <v>312</v>
      </c>
      <c r="G94" s="357"/>
      <c r="I94" s="363"/>
      <c r="J94" s="363" t="s">
        <v>313</v>
      </c>
      <c r="K94" s="322"/>
      <c r="M94" s="303"/>
      <c r="N94" s="287"/>
      <c r="Q94" s="324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  <c r="BQ94" s="286"/>
    </row>
    <row r="95" spans="1:69" s="287" customFormat="1" ht="15" customHeight="1">
      <c r="A95" s="326"/>
      <c r="B95" s="363"/>
      <c r="C95" s="363"/>
      <c r="D95" s="364"/>
      <c r="E95" s="364"/>
      <c r="F95" s="364"/>
      <c r="G95" s="364"/>
      <c r="H95" s="364"/>
      <c r="I95" s="364"/>
      <c r="J95" s="364"/>
      <c r="K95" s="364"/>
      <c r="L95" s="364"/>
      <c r="M95" s="370" t="s">
        <v>223</v>
      </c>
      <c r="N95" s="373"/>
      <c r="O95" s="373"/>
      <c r="P95" s="242">
        <f>SUM(N95:O95)</f>
        <v>0</v>
      </c>
      <c r="Q95" s="324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  <c r="BQ95" s="286"/>
    </row>
    <row r="96" spans="1:69" s="287" customFormat="1" ht="14.25" customHeight="1">
      <c r="A96" s="327" t="s">
        <v>456</v>
      </c>
      <c r="D96" s="320"/>
      <c r="E96" s="320"/>
      <c r="F96" s="320"/>
      <c r="G96" s="320"/>
      <c r="H96" s="320"/>
      <c r="I96" s="320"/>
      <c r="J96" s="320"/>
      <c r="K96" s="320"/>
      <c r="L96" s="320"/>
      <c r="M96" s="370" t="s">
        <v>88</v>
      </c>
      <c r="N96" s="368">
        <f>N93-N95</f>
        <v>0</v>
      </c>
      <c r="P96" s="242">
        <f>SUM(N96:O96)</f>
        <v>0</v>
      </c>
      <c r="Q96" s="324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  <c r="BQ96" s="286"/>
    </row>
    <row r="97" spans="1:69" s="287" customFormat="1" ht="11.25" customHeight="1">
      <c r="A97" s="329" t="s">
        <v>314</v>
      </c>
      <c r="D97" s="320"/>
      <c r="E97" s="320"/>
      <c r="F97" s="320"/>
      <c r="G97" s="320"/>
      <c r="H97" s="320"/>
      <c r="I97" s="320"/>
      <c r="J97" s="320"/>
      <c r="K97" s="320"/>
      <c r="L97" s="320"/>
      <c r="M97" s="328"/>
      <c r="P97" s="322"/>
      <c r="Q97" s="324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  <c r="BQ97" s="286"/>
    </row>
    <row r="98" spans="4:17" s="193" customFormat="1" ht="12.75">
      <c r="D98" s="358"/>
      <c r="E98" s="358"/>
      <c r="F98" s="358"/>
      <c r="G98" s="358"/>
      <c r="H98" s="358"/>
      <c r="I98" s="358"/>
      <c r="J98" s="358"/>
      <c r="K98" s="358"/>
      <c r="L98" s="358"/>
      <c r="M98" s="330"/>
      <c r="P98" s="330"/>
      <c r="Q98" s="331"/>
    </row>
  </sheetData>
  <sheetProtection/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4.00390625" style="92" customWidth="1"/>
    <col min="2" max="2" width="37.625" style="1" customWidth="1"/>
    <col min="3" max="3" width="10.625" style="1" customWidth="1"/>
    <col min="4" max="4" width="13.875" style="1" customWidth="1"/>
    <col min="5" max="5" width="12.75390625" style="1" customWidth="1"/>
    <col min="6" max="6" width="15.375" style="1" customWidth="1"/>
    <col min="7" max="7" width="15.875" style="1" customWidth="1"/>
    <col min="8" max="8" width="18.625" style="1" customWidth="1"/>
    <col min="9" max="9" width="13.875" style="1" customWidth="1"/>
    <col min="10" max="10" width="19.00390625" style="1" hidden="1" customWidth="1"/>
    <col min="11" max="11" width="13.875" style="1" hidden="1" customWidth="1"/>
    <col min="12" max="12" width="9.625" style="1" customWidth="1"/>
    <col min="13" max="13" width="11.625" style="19" customWidth="1"/>
    <col min="14" max="14" width="10.625" style="19" customWidth="1"/>
    <col min="15" max="15" width="10.875" style="19" customWidth="1"/>
    <col min="16" max="21" width="8.875" style="19" customWidth="1"/>
    <col min="22" max="16384" width="9.125" style="1" customWidth="1"/>
  </cols>
  <sheetData>
    <row r="1" ht="12.75">
      <c r="H1" s="19" t="s">
        <v>189</v>
      </c>
    </row>
    <row r="2" ht="12.75">
      <c r="H2" s="19" t="s">
        <v>190</v>
      </c>
    </row>
    <row r="3" spans="3:8" ht="15.75">
      <c r="C3" s="93"/>
      <c r="D3" s="93" t="s">
        <v>400</v>
      </c>
      <c r="E3" s="93"/>
      <c r="F3" s="93"/>
      <c r="G3" s="93"/>
      <c r="H3" s="19" t="s">
        <v>191</v>
      </c>
    </row>
    <row r="4" spans="5:7" ht="15.75">
      <c r="E4" s="93" t="s">
        <v>458</v>
      </c>
      <c r="F4" s="93"/>
      <c r="G4" s="93"/>
    </row>
    <row r="5" spans="1:9" s="2" customFormat="1" ht="14.25" customHeight="1">
      <c r="A5" s="105"/>
      <c r="B5" s="12" t="s">
        <v>222</v>
      </c>
      <c r="C5" s="12"/>
      <c r="D5" s="12"/>
      <c r="E5" s="12"/>
      <c r="F5" s="12"/>
      <c r="G5" s="12"/>
      <c r="H5" s="12"/>
      <c r="I5" s="77"/>
    </row>
    <row r="6" ht="12.75">
      <c r="C6" s="1" t="s">
        <v>192</v>
      </c>
    </row>
    <row r="7" ht="13.5" thickBot="1"/>
    <row r="8" spans="1:30" ht="134.25" customHeight="1" thickBot="1">
      <c r="A8" s="404" t="s">
        <v>0</v>
      </c>
      <c r="B8" s="405" t="s">
        <v>71</v>
      </c>
      <c r="C8" s="406" t="s">
        <v>195</v>
      </c>
      <c r="D8" s="406" t="s">
        <v>57</v>
      </c>
      <c r="E8" s="406" t="s">
        <v>176</v>
      </c>
      <c r="F8" s="406" t="s">
        <v>73</v>
      </c>
      <c r="G8" s="406" t="s">
        <v>74</v>
      </c>
      <c r="H8" s="406" t="s">
        <v>165</v>
      </c>
      <c r="I8" s="407" t="s">
        <v>1</v>
      </c>
      <c r="J8" s="80"/>
      <c r="K8" s="88" t="s">
        <v>177</v>
      </c>
      <c r="M8" s="20">
        <v>10116</v>
      </c>
      <c r="N8" s="20">
        <v>90412</v>
      </c>
      <c r="O8" s="20">
        <v>90416</v>
      </c>
      <c r="P8" s="20">
        <v>91209</v>
      </c>
      <c r="Q8" s="20">
        <v>120100</v>
      </c>
      <c r="R8" s="20">
        <v>120201</v>
      </c>
      <c r="S8" s="20">
        <v>120400</v>
      </c>
      <c r="T8" s="20">
        <v>250203</v>
      </c>
      <c r="U8" s="21" t="s">
        <v>89</v>
      </c>
      <c r="V8" s="21" t="s">
        <v>90</v>
      </c>
      <c r="W8" s="21" t="s">
        <v>91</v>
      </c>
      <c r="X8" s="21" t="s">
        <v>92</v>
      </c>
      <c r="Y8" s="21" t="s">
        <v>93</v>
      </c>
      <c r="Z8" s="21" t="s">
        <v>94</v>
      </c>
      <c r="AA8" s="21" t="s">
        <v>95</v>
      </c>
      <c r="AB8" s="21" t="s">
        <v>96</v>
      </c>
      <c r="AC8" s="21" t="s">
        <v>97</v>
      </c>
      <c r="AD8" s="21" t="s">
        <v>90</v>
      </c>
    </row>
    <row r="9" spans="1:13" ht="15" customHeight="1" thickBot="1">
      <c r="A9" s="89" t="s">
        <v>178</v>
      </c>
      <c r="B9" s="90" t="s">
        <v>179</v>
      </c>
      <c r="C9" s="90" t="s">
        <v>180</v>
      </c>
      <c r="D9" s="90" t="s">
        <v>181</v>
      </c>
      <c r="E9" s="90" t="s">
        <v>182</v>
      </c>
      <c r="F9" s="90" t="s">
        <v>183</v>
      </c>
      <c r="G9" s="90" t="s">
        <v>184</v>
      </c>
      <c r="H9" s="90" t="s">
        <v>185</v>
      </c>
      <c r="I9" s="91" t="s">
        <v>197</v>
      </c>
      <c r="J9" s="152"/>
      <c r="K9" s="398"/>
      <c r="L9" s="400">
        <f>L10-E10</f>
        <v>0</v>
      </c>
      <c r="M9" s="19" t="s">
        <v>340</v>
      </c>
    </row>
    <row r="10" spans="1:13" s="7" customFormat="1" ht="25.5" customHeight="1">
      <c r="A10" s="408"/>
      <c r="B10" s="409" t="s">
        <v>460</v>
      </c>
      <c r="C10" s="399"/>
      <c r="D10" s="399"/>
      <c r="E10" s="410">
        <f>SUM(E11:E55)</f>
        <v>519942.6</v>
      </c>
      <c r="F10" s="399"/>
      <c r="G10" s="411"/>
      <c r="H10" s="399"/>
      <c r="I10" s="412"/>
      <c r="J10" s="134"/>
      <c r="K10" s="50"/>
      <c r="L10" s="567">
        <f>'8.01'!Q24</f>
        <v>519942.6</v>
      </c>
      <c r="M10" s="79" t="s">
        <v>339</v>
      </c>
    </row>
    <row r="11" spans="1:21" ht="27.75" customHeight="1">
      <c r="A11" s="53">
        <v>1</v>
      </c>
      <c r="B11" s="3" t="s">
        <v>132</v>
      </c>
      <c r="C11" s="3">
        <v>2210</v>
      </c>
      <c r="D11" s="94" t="s">
        <v>2</v>
      </c>
      <c r="E11" s="5">
        <v>21000</v>
      </c>
      <c r="F11" s="27" t="s">
        <v>196</v>
      </c>
      <c r="G11" s="27" t="s">
        <v>196</v>
      </c>
      <c r="H11" s="27" t="s">
        <v>196</v>
      </c>
      <c r="I11" s="171" t="s">
        <v>467</v>
      </c>
      <c r="J11" s="114" t="s">
        <v>12</v>
      </c>
      <c r="K11" s="3" t="s">
        <v>118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29.25" customHeight="1">
      <c r="A12" s="53">
        <v>2</v>
      </c>
      <c r="B12" s="3" t="s">
        <v>489</v>
      </c>
      <c r="C12" s="3">
        <v>2210</v>
      </c>
      <c r="D12" s="94" t="s">
        <v>2</v>
      </c>
      <c r="E12" s="5">
        <v>15000</v>
      </c>
      <c r="F12" s="27" t="s">
        <v>196</v>
      </c>
      <c r="G12" s="27" t="s">
        <v>196</v>
      </c>
      <c r="H12" s="27" t="s">
        <v>196</v>
      </c>
      <c r="I12" s="403" t="s">
        <v>490</v>
      </c>
      <c r="J12" s="114" t="s">
        <v>78</v>
      </c>
      <c r="K12" s="3" t="s">
        <v>68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32.25" customHeight="1">
      <c r="A13" s="53">
        <v>5</v>
      </c>
      <c r="B13" s="3" t="s">
        <v>518</v>
      </c>
      <c r="C13" s="3">
        <v>2210</v>
      </c>
      <c r="D13" s="94" t="s">
        <v>2</v>
      </c>
      <c r="E13" s="384">
        <v>56000</v>
      </c>
      <c r="F13" s="27" t="s">
        <v>196</v>
      </c>
      <c r="G13" s="27" t="s">
        <v>196</v>
      </c>
      <c r="H13" s="27" t="s">
        <v>196</v>
      </c>
      <c r="I13" s="403" t="s">
        <v>468</v>
      </c>
      <c r="J13" s="144" t="s">
        <v>161</v>
      </c>
      <c r="K13" s="3" t="s">
        <v>3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27.75" customHeight="1">
      <c r="A14" s="53">
        <v>6</v>
      </c>
      <c r="B14" s="3" t="s">
        <v>469</v>
      </c>
      <c r="C14" s="3">
        <v>2210</v>
      </c>
      <c r="D14" s="94" t="s">
        <v>2</v>
      </c>
      <c r="E14" s="5">
        <v>2000</v>
      </c>
      <c r="F14" s="27" t="s">
        <v>196</v>
      </c>
      <c r="G14" s="27" t="s">
        <v>196</v>
      </c>
      <c r="H14" s="27" t="s">
        <v>196</v>
      </c>
      <c r="I14" s="403" t="s">
        <v>569</v>
      </c>
      <c r="J14" s="114" t="s">
        <v>12</v>
      </c>
      <c r="K14" s="3" t="s">
        <v>3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39" customHeight="1">
      <c r="A15" s="53">
        <v>7</v>
      </c>
      <c r="B15" s="3" t="s">
        <v>553</v>
      </c>
      <c r="C15" s="3">
        <v>2210</v>
      </c>
      <c r="D15" s="94" t="s">
        <v>2</v>
      </c>
      <c r="E15" s="5">
        <v>94334.6</v>
      </c>
      <c r="F15" s="27" t="s">
        <v>196</v>
      </c>
      <c r="G15" s="27" t="s">
        <v>196</v>
      </c>
      <c r="H15" s="27" t="s">
        <v>196</v>
      </c>
      <c r="I15" s="403" t="s">
        <v>470</v>
      </c>
      <c r="J15" s="114" t="s">
        <v>87</v>
      </c>
      <c r="K15" s="3" t="s">
        <v>3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ht="45" customHeight="1" thickBot="1">
      <c r="A16" s="55">
        <v>9</v>
      </c>
      <c r="B16" s="56" t="s">
        <v>473</v>
      </c>
      <c r="C16" s="3">
        <v>2210</v>
      </c>
      <c r="D16" s="96" t="s">
        <v>2</v>
      </c>
      <c r="E16" s="116">
        <v>20000</v>
      </c>
      <c r="F16" s="39" t="s">
        <v>196</v>
      </c>
      <c r="G16" s="39" t="s">
        <v>196</v>
      </c>
      <c r="H16" s="39" t="s">
        <v>196</v>
      </c>
      <c r="I16" s="570" t="s">
        <v>474</v>
      </c>
      <c r="J16" s="114" t="s">
        <v>87</v>
      </c>
      <c r="K16" s="3" t="s">
        <v>3</v>
      </c>
      <c r="M16" s="7"/>
      <c r="N16" s="7"/>
      <c r="O16" s="7"/>
      <c r="P16" s="7"/>
      <c r="Q16" s="7"/>
      <c r="R16" s="7"/>
      <c r="S16" s="7"/>
      <c r="T16" s="7"/>
      <c r="U16" s="7"/>
    </row>
    <row r="17" spans="1:12" ht="15" customHeight="1" thickBot="1">
      <c r="A17" s="89" t="s">
        <v>178</v>
      </c>
      <c r="B17" s="90" t="s">
        <v>179</v>
      </c>
      <c r="C17" s="90" t="s">
        <v>180</v>
      </c>
      <c r="D17" s="90" t="s">
        <v>181</v>
      </c>
      <c r="E17" s="90" t="s">
        <v>182</v>
      </c>
      <c r="F17" s="90" t="s">
        <v>183</v>
      </c>
      <c r="G17" s="90" t="s">
        <v>184</v>
      </c>
      <c r="H17" s="90" t="s">
        <v>185</v>
      </c>
      <c r="I17" s="91" t="s">
        <v>197</v>
      </c>
      <c r="J17" s="152"/>
      <c r="K17" s="90"/>
      <c r="L17" s="23"/>
    </row>
    <row r="18" spans="1:21" ht="29.25" customHeight="1">
      <c r="A18" s="53">
        <v>11</v>
      </c>
      <c r="B18" s="377" t="s">
        <v>563</v>
      </c>
      <c r="C18" s="3">
        <v>2210</v>
      </c>
      <c r="D18" s="94" t="s">
        <v>2</v>
      </c>
      <c r="E18" s="5">
        <v>20000</v>
      </c>
      <c r="F18" s="27" t="s">
        <v>196</v>
      </c>
      <c r="G18" s="27" t="s">
        <v>196</v>
      </c>
      <c r="H18" s="27" t="s">
        <v>196</v>
      </c>
      <c r="I18" s="569" t="s">
        <v>564</v>
      </c>
      <c r="J18" s="114" t="s">
        <v>87</v>
      </c>
      <c r="K18" s="3" t="s">
        <v>3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ht="24.75" customHeight="1">
      <c r="A19" s="53">
        <v>13</v>
      </c>
      <c r="B19" s="57" t="s">
        <v>471</v>
      </c>
      <c r="C19" s="3">
        <v>2210</v>
      </c>
      <c r="D19" s="94" t="s">
        <v>2</v>
      </c>
      <c r="E19" s="5">
        <v>2000</v>
      </c>
      <c r="F19" s="27" t="s">
        <v>196</v>
      </c>
      <c r="G19" s="27" t="s">
        <v>196</v>
      </c>
      <c r="H19" s="27" t="s">
        <v>196</v>
      </c>
      <c r="I19" s="569" t="s">
        <v>472</v>
      </c>
      <c r="J19" s="114" t="s">
        <v>87</v>
      </c>
      <c r="K19" s="3" t="s">
        <v>3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ht="26.25" customHeight="1">
      <c r="A20" s="53">
        <v>14</v>
      </c>
      <c r="B20" s="57" t="s">
        <v>475</v>
      </c>
      <c r="C20" s="3">
        <v>2210</v>
      </c>
      <c r="D20" s="94" t="s">
        <v>2</v>
      </c>
      <c r="E20" s="5">
        <v>4000</v>
      </c>
      <c r="F20" s="27" t="s">
        <v>196</v>
      </c>
      <c r="G20" s="27" t="s">
        <v>196</v>
      </c>
      <c r="H20" s="27" t="s">
        <v>196</v>
      </c>
      <c r="I20" s="569" t="s">
        <v>476</v>
      </c>
      <c r="J20" s="114" t="s">
        <v>87</v>
      </c>
      <c r="K20" s="3" t="s">
        <v>3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s="388" customFormat="1" ht="26.25" customHeight="1">
      <c r="A21" s="380">
        <v>15</v>
      </c>
      <c r="B21" s="381" t="s">
        <v>477</v>
      </c>
      <c r="C21" s="3">
        <v>2210</v>
      </c>
      <c r="D21" s="383" t="s">
        <v>2</v>
      </c>
      <c r="E21" s="384">
        <v>2000</v>
      </c>
      <c r="F21" s="385" t="s">
        <v>196</v>
      </c>
      <c r="G21" s="385" t="s">
        <v>196</v>
      </c>
      <c r="H21" s="385" t="s">
        <v>196</v>
      </c>
      <c r="I21" s="569" t="s">
        <v>478</v>
      </c>
      <c r="J21" s="387" t="s">
        <v>87</v>
      </c>
      <c r="K21" s="382" t="s">
        <v>3</v>
      </c>
      <c r="M21" s="389"/>
      <c r="N21" s="389"/>
      <c r="O21" s="389"/>
      <c r="P21" s="389"/>
      <c r="Q21" s="389"/>
      <c r="R21" s="389"/>
      <c r="S21" s="389"/>
      <c r="T21" s="389"/>
      <c r="U21" s="389"/>
    </row>
    <row r="22" spans="1:21" s="388" customFormat="1" ht="23.25" customHeight="1">
      <c r="A22" s="380">
        <v>16</v>
      </c>
      <c r="B22" s="381" t="s">
        <v>479</v>
      </c>
      <c r="C22" s="3">
        <v>2210</v>
      </c>
      <c r="D22" s="383" t="s">
        <v>2</v>
      </c>
      <c r="E22" s="384">
        <v>2000</v>
      </c>
      <c r="F22" s="385" t="s">
        <v>196</v>
      </c>
      <c r="G22" s="385" t="s">
        <v>196</v>
      </c>
      <c r="H22" s="385" t="s">
        <v>196</v>
      </c>
      <c r="I22" s="569" t="s">
        <v>480</v>
      </c>
      <c r="J22" s="387" t="s">
        <v>87</v>
      </c>
      <c r="K22" s="382" t="s">
        <v>3</v>
      </c>
      <c r="M22" s="389"/>
      <c r="N22" s="389"/>
      <c r="O22" s="389"/>
      <c r="P22" s="389"/>
      <c r="Q22" s="389"/>
      <c r="R22" s="389"/>
      <c r="S22" s="389"/>
      <c r="T22" s="389"/>
      <c r="U22" s="389"/>
    </row>
    <row r="23" spans="1:21" s="388" customFormat="1" ht="32.25" customHeight="1">
      <c r="A23" s="380">
        <v>17</v>
      </c>
      <c r="B23" s="381" t="s">
        <v>481</v>
      </c>
      <c r="C23" s="3">
        <v>2210</v>
      </c>
      <c r="D23" s="383" t="s">
        <v>2</v>
      </c>
      <c r="E23" s="384">
        <v>5000</v>
      </c>
      <c r="F23" s="385" t="s">
        <v>196</v>
      </c>
      <c r="G23" s="385" t="s">
        <v>196</v>
      </c>
      <c r="H23" s="385" t="s">
        <v>196</v>
      </c>
      <c r="I23" s="569" t="s">
        <v>482</v>
      </c>
      <c r="J23" s="387" t="s">
        <v>87</v>
      </c>
      <c r="K23" s="382" t="s">
        <v>3</v>
      </c>
      <c r="M23" s="389"/>
      <c r="N23" s="389"/>
      <c r="O23" s="389"/>
      <c r="P23" s="389"/>
      <c r="Q23" s="389"/>
      <c r="R23" s="389"/>
      <c r="S23" s="389"/>
      <c r="T23" s="389"/>
      <c r="U23" s="389"/>
    </row>
    <row r="24" spans="1:21" s="388" customFormat="1" ht="30.75" customHeight="1">
      <c r="A24" s="380">
        <v>18</v>
      </c>
      <c r="B24" s="381" t="s">
        <v>554</v>
      </c>
      <c r="C24" s="3">
        <v>2210</v>
      </c>
      <c r="D24" s="383" t="s">
        <v>2</v>
      </c>
      <c r="E24" s="384">
        <v>5000</v>
      </c>
      <c r="F24" s="385" t="s">
        <v>196</v>
      </c>
      <c r="G24" s="385" t="s">
        <v>196</v>
      </c>
      <c r="H24" s="385" t="s">
        <v>196</v>
      </c>
      <c r="I24" s="569" t="s">
        <v>555</v>
      </c>
      <c r="J24" s="387" t="s">
        <v>87</v>
      </c>
      <c r="K24" s="382" t="s">
        <v>3</v>
      </c>
      <c r="M24" s="389"/>
      <c r="N24" s="389"/>
      <c r="O24" s="389"/>
      <c r="P24" s="389"/>
      <c r="Q24" s="389"/>
      <c r="R24" s="389"/>
      <c r="S24" s="389"/>
      <c r="T24" s="389"/>
      <c r="U24" s="389"/>
    </row>
    <row r="25" spans="1:21" s="388" customFormat="1" ht="42" customHeight="1">
      <c r="A25" s="380">
        <v>19</v>
      </c>
      <c r="B25" s="381" t="s">
        <v>491</v>
      </c>
      <c r="C25" s="3">
        <v>2210</v>
      </c>
      <c r="D25" s="383" t="s">
        <v>2</v>
      </c>
      <c r="E25" s="384">
        <v>8000</v>
      </c>
      <c r="F25" s="385" t="s">
        <v>196</v>
      </c>
      <c r="G25" s="385" t="s">
        <v>196</v>
      </c>
      <c r="H25" s="385" t="s">
        <v>196</v>
      </c>
      <c r="I25" s="569" t="s">
        <v>492</v>
      </c>
      <c r="J25" s="387" t="s">
        <v>87</v>
      </c>
      <c r="K25" s="382" t="s">
        <v>3</v>
      </c>
      <c r="M25" s="389"/>
      <c r="N25" s="389"/>
      <c r="O25" s="389"/>
      <c r="P25" s="389"/>
      <c r="Q25" s="389"/>
      <c r="R25" s="389"/>
      <c r="S25" s="389"/>
      <c r="T25" s="389"/>
      <c r="U25" s="389"/>
    </row>
    <row r="26" spans="1:21" ht="69" customHeight="1">
      <c r="A26" s="53">
        <v>22</v>
      </c>
      <c r="B26" s="414" t="s">
        <v>519</v>
      </c>
      <c r="C26" s="3">
        <v>2210</v>
      </c>
      <c r="D26" s="94" t="s">
        <v>2</v>
      </c>
      <c r="E26" s="5">
        <v>15000</v>
      </c>
      <c r="F26" s="27" t="s">
        <v>196</v>
      </c>
      <c r="G26" s="27" t="s">
        <v>196</v>
      </c>
      <c r="H26" s="27" t="s">
        <v>196</v>
      </c>
      <c r="I26" s="403" t="s">
        <v>520</v>
      </c>
      <c r="J26" s="114" t="s">
        <v>12</v>
      </c>
      <c r="K26" s="3" t="s">
        <v>3</v>
      </c>
      <c r="M26" s="7"/>
      <c r="N26" s="7"/>
      <c r="O26" s="7"/>
      <c r="P26" s="7"/>
      <c r="Q26" s="7"/>
      <c r="R26" s="7"/>
      <c r="S26" s="7"/>
      <c r="T26" s="7"/>
      <c r="U26" s="7"/>
    </row>
    <row r="27" spans="1:21" ht="42" customHeight="1">
      <c r="A27" s="53"/>
      <c r="B27" s="414" t="s">
        <v>493</v>
      </c>
      <c r="C27" s="3">
        <v>2210</v>
      </c>
      <c r="D27" s="94" t="s">
        <v>2</v>
      </c>
      <c r="E27" s="5">
        <v>6830</v>
      </c>
      <c r="F27" s="27" t="s">
        <v>196</v>
      </c>
      <c r="G27" s="27" t="s">
        <v>196</v>
      </c>
      <c r="H27" s="27" t="s">
        <v>196</v>
      </c>
      <c r="I27" s="403" t="s">
        <v>494</v>
      </c>
      <c r="J27" s="114"/>
      <c r="K27" s="3"/>
      <c r="M27" s="7"/>
      <c r="N27" s="7"/>
      <c r="O27" s="7"/>
      <c r="P27" s="7"/>
      <c r="Q27" s="7"/>
      <c r="R27" s="7"/>
      <c r="S27" s="7"/>
      <c r="T27" s="7"/>
      <c r="U27" s="7"/>
    </row>
    <row r="28" spans="1:21" ht="28.5" customHeight="1">
      <c r="A28" s="53"/>
      <c r="B28" s="414" t="s">
        <v>495</v>
      </c>
      <c r="C28" s="3">
        <v>2210</v>
      </c>
      <c r="D28" s="94" t="s">
        <v>2</v>
      </c>
      <c r="E28" s="5">
        <v>5170</v>
      </c>
      <c r="F28" s="27" t="s">
        <v>196</v>
      </c>
      <c r="G28" s="27" t="s">
        <v>196</v>
      </c>
      <c r="H28" s="27" t="s">
        <v>196</v>
      </c>
      <c r="I28" s="403" t="s">
        <v>496</v>
      </c>
      <c r="J28" s="114"/>
      <c r="K28" s="3"/>
      <c r="M28" s="7"/>
      <c r="N28" s="7"/>
      <c r="O28" s="7"/>
      <c r="P28" s="7"/>
      <c r="Q28" s="7"/>
      <c r="R28" s="7"/>
      <c r="S28" s="7"/>
      <c r="T28" s="7"/>
      <c r="U28" s="7"/>
    </row>
    <row r="29" spans="1:21" ht="28.5" customHeight="1">
      <c r="A29" s="53"/>
      <c r="B29" s="414" t="s">
        <v>497</v>
      </c>
      <c r="C29" s="3">
        <v>2210</v>
      </c>
      <c r="D29" s="94" t="s">
        <v>2</v>
      </c>
      <c r="E29" s="5">
        <v>3550</v>
      </c>
      <c r="F29" s="27" t="s">
        <v>196</v>
      </c>
      <c r="G29" s="27" t="s">
        <v>196</v>
      </c>
      <c r="H29" s="27" t="s">
        <v>196</v>
      </c>
      <c r="I29" s="403" t="s">
        <v>498</v>
      </c>
      <c r="J29" s="114"/>
      <c r="K29" s="3"/>
      <c r="M29" s="7"/>
      <c r="N29" s="7"/>
      <c r="O29" s="7"/>
      <c r="P29" s="7"/>
      <c r="Q29" s="7"/>
      <c r="R29" s="7"/>
      <c r="S29" s="7"/>
      <c r="T29" s="7"/>
      <c r="U29" s="7"/>
    </row>
    <row r="30" spans="1:21" ht="28.5" customHeight="1">
      <c r="A30" s="53"/>
      <c r="B30" s="414" t="s">
        <v>499</v>
      </c>
      <c r="C30" s="3">
        <v>2210</v>
      </c>
      <c r="D30" s="94" t="s">
        <v>2</v>
      </c>
      <c r="E30" s="5">
        <v>800</v>
      </c>
      <c r="F30" s="27" t="s">
        <v>196</v>
      </c>
      <c r="G30" s="27" t="s">
        <v>196</v>
      </c>
      <c r="H30" s="27" t="s">
        <v>196</v>
      </c>
      <c r="I30" s="403" t="s">
        <v>500</v>
      </c>
      <c r="J30" s="114"/>
      <c r="K30" s="3"/>
      <c r="M30" s="7"/>
      <c r="N30" s="7"/>
      <c r="O30" s="7"/>
      <c r="P30" s="7"/>
      <c r="Q30" s="7"/>
      <c r="R30" s="7"/>
      <c r="S30" s="7"/>
      <c r="T30" s="7"/>
      <c r="U30" s="7"/>
    </row>
    <row r="31" spans="1:21" ht="28.5" customHeight="1">
      <c r="A31" s="53"/>
      <c r="B31" s="414" t="s">
        <v>571</v>
      </c>
      <c r="C31" s="3">
        <v>2210</v>
      </c>
      <c r="D31" s="94" t="s">
        <v>2</v>
      </c>
      <c r="E31" s="5">
        <v>600</v>
      </c>
      <c r="F31" s="27" t="s">
        <v>196</v>
      </c>
      <c r="G31" s="27" t="s">
        <v>196</v>
      </c>
      <c r="H31" s="27" t="s">
        <v>196</v>
      </c>
      <c r="I31" s="403" t="s">
        <v>572</v>
      </c>
      <c r="J31" s="114"/>
      <c r="K31" s="3"/>
      <c r="M31" s="7"/>
      <c r="N31" s="7"/>
      <c r="O31" s="7"/>
      <c r="P31" s="7"/>
      <c r="Q31" s="7"/>
      <c r="R31" s="7"/>
      <c r="S31" s="7"/>
      <c r="T31" s="7"/>
      <c r="U31" s="7"/>
    </row>
    <row r="32" spans="1:21" ht="47.25" customHeight="1" thickBot="1">
      <c r="A32" s="53">
        <v>23</v>
      </c>
      <c r="B32" s="414" t="s">
        <v>483</v>
      </c>
      <c r="C32" s="3">
        <v>2210</v>
      </c>
      <c r="D32" s="94" t="s">
        <v>2</v>
      </c>
      <c r="E32" s="5">
        <v>30000</v>
      </c>
      <c r="F32" s="27" t="s">
        <v>196</v>
      </c>
      <c r="G32" s="27" t="s">
        <v>196</v>
      </c>
      <c r="H32" s="27" t="s">
        <v>196</v>
      </c>
      <c r="I32" s="403" t="s">
        <v>484</v>
      </c>
      <c r="J32" s="114"/>
      <c r="K32" s="3"/>
      <c r="M32" s="7"/>
      <c r="N32" s="7"/>
      <c r="O32" s="7"/>
      <c r="P32" s="7"/>
      <c r="Q32" s="7"/>
      <c r="R32" s="7"/>
      <c r="S32" s="7"/>
      <c r="T32" s="7"/>
      <c r="U32" s="7"/>
    </row>
    <row r="33" spans="1:12" ht="15" customHeight="1" thickBot="1">
      <c r="A33" s="89" t="s">
        <v>178</v>
      </c>
      <c r="B33" s="90" t="s">
        <v>179</v>
      </c>
      <c r="C33" s="90" t="s">
        <v>180</v>
      </c>
      <c r="D33" s="90" t="s">
        <v>181</v>
      </c>
      <c r="E33" s="90" t="s">
        <v>182</v>
      </c>
      <c r="F33" s="90" t="s">
        <v>183</v>
      </c>
      <c r="G33" s="90" t="s">
        <v>184</v>
      </c>
      <c r="H33" s="90" t="s">
        <v>185</v>
      </c>
      <c r="I33" s="91" t="s">
        <v>197</v>
      </c>
      <c r="J33" s="90" t="s">
        <v>198</v>
      </c>
      <c r="K33" s="89" t="s">
        <v>199</v>
      </c>
      <c r="L33" s="23"/>
    </row>
    <row r="34" spans="1:21" ht="30" customHeight="1">
      <c r="A34" s="53">
        <v>25</v>
      </c>
      <c r="B34" s="3" t="s">
        <v>486</v>
      </c>
      <c r="C34" s="3">
        <v>2210</v>
      </c>
      <c r="D34" s="94" t="s">
        <v>2</v>
      </c>
      <c r="E34" s="5">
        <v>800</v>
      </c>
      <c r="F34" s="27" t="s">
        <v>196</v>
      </c>
      <c r="G34" s="27" t="s">
        <v>196</v>
      </c>
      <c r="H34" s="27" t="s">
        <v>196</v>
      </c>
      <c r="I34" s="403" t="s">
        <v>487</v>
      </c>
      <c r="J34" s="114" t="s">
        <v>12</v>
      </c>
      <c r="K34" s="3" t="s">
        <v>3</v>
      </c>
      <c r="M34" s="7"/>
      <c r="N34" s="7"/>
      <c r="O34" s="7"/>
      <c r="P34" s="7"/>
      <c r="Q34" s="7"/>
      <c r="R34" s="7"/>
      <c r="S34" s="7"/>
      <c r="T34" s="7"/>
      <c r="U34" s="7"/>
    </row>
    <row r="35" spans="1:21" ht="30" customHeight="1">
      <c r="A35" s="53"/>
      <c r="B35" s="3" t="s">
        <v>501</v>
      </c>
      <c r="C35" s="3">
        <v>2210</v>
      </c>
      <c r="D35" s="94" t="s">
        <v>2</v>
      </c>
      <c r="E35" s="5">
        <v>500</v>
      </c>
      <c r="F35" s="27" t="s">
        <v>196</v>
      </c>
      <c r="G35" s="27" t="s">
        <v>196</v>
      </c>
      <c r="H35" s="27" t="s">
        <v>196</v>
      </c>
      <c r="I35" s="403" t="s">
        <v>570</v>
      </c>
      <c r="J35" s="114"/>
      <c r="K35" s="3"/>
      <c r="M35" s="7"/>
      <c r="N35" s="7"/>
      <c r="O35" s="7"/>
      <c r="P35" s="7"/>
      <c r="Q35" s="7"/>
      <c r="R35" s="7"/>
      <c r="S35" s="7"/>
      <c r="T35" s="7"/>
      <c r="U35" s="7"/>
    </row>
    <row r="36" spans="1:21" ht="44.25" customHeight="1">
      <c r="A36" s="53"/>
      <c r="B36" s="3" t="s">
        <v>502</v>
      </c>
      <c r="C36" s="3">
        <v>2210</v>
      </c>
      <c r="D36" s="94" t="s">
        <v>2</v>
      </c>
      <c r="E36" s="5">
        <v>1000</v>
      </c>
      <c r="F36" s="27" t="s">
        <v>196</v>
      </c>
      <c r="G36" s="27" t="s">
        <v>196</v>
      </c>
      <c r="H36" s="27" t="s">
        <v>196</v>
      </c>
      <c r="I36" s="403" t="s">
        <v>503</v>
      </c>
      <c r="J36" s="114"/>
      <c r="K36" s="3"/>
      <c r="M36" s="7"/>
      <c r="N36" s="7"/>
      <c r="O36" s="7"/>
      <c r="P36" s="7"/>
      <c r="Q36" s="7"/>
      <c r="R36" s="7"/>
      <c r="S36" s="7"/>
      <c r="T36" s="7"/>
      <c r="U36" s="7"/>
    </row>
    <row r="37" spans="1:21" ht="48" customHeight="1">
      <c r="A37" s="53">
        <v>26</v>
      </c>
      <c r="B37" s="3" t="s">
        <v>485</v>
      </c>
      <c r="C37" s="3">
        <v>2210</v>
      </c>
      <c r="D37" s="94" t="s">
        <v>2</v>
      </c>
      <c r="E37" s="5">
        <v>6000</v>
      </c>
      <c r="F37" s="27" t="s">
        <v>196</v>
      </c>
      <c r="G37" s="27" t="s">
        <v>196</v>
      </c>
      <c r="H37" s="27" t="s">
        <v>196</v>
      </c>
      <c r="I37" s="403" t="s">
        <v>470</v>
      </c>
      <c r="J37" s="114" t="s">
        <v>12</v>
      </c>
      <c r="K37" s="3" t="s">
        <v>3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33" customHeight="1">
      <c r="A38" s="53">
        <v>27</v>
      </c>
      <c r="B38" s="3" t="s">
        <v>509</v>
      </c>
      <c r="C38" s="3">
        <v>2210</v>
      </c>
      <c r="D38" s="94" t="s">
        <v>2</v>
      </c>
      <c r="E38" s="5">
        <v>9480</v>
      </c>
      <c r="F38" s="3" t="s">
        <v>196</v>
      </c>
      <c r="G38" s="3" t="s">
        <v>196</v>
      </c>
      <c r="H38" s="3" t="s">
        <v>196</v>
      </c>
      <c r="I38" s="403" t="s">
        <v>508</v>
      </c>
      <c r="J38" s="114" t="s">
        <v>87</v>
      </c>
      <c r="K38" s="3" t="s">
        <v>3</v>
      </c>
      <c r="M38" s="7"/>
      <c r="N38" s="7"/>
      <c r="O38" s="7"/>
      <c r="P38" s="7"/>
      <c r="Q38" s="7"/>
      <c r="R38" s="7"/>
      <c r="S38" s="7"/>
      <c r="T38" s="7"/>
      <c r="U38" s="7"/>
    </row>
    <row r="39" spans="1:21" s="60" customFormat="1" ht="29.25" customHeight="1">
      <c r="A39" s="395">
        <v>28</v>
      </c>
      <c r="B39" s="69" t="s">
        <v>558</v>
      </c>
      <c r="C39" s="3">
        <v>2210</v>
      </c>
      <c r="D39" s="99" t="s">
        <v>2</v>
      </c>
      <c r="E39" s="70">
        <f>30200+26788</f>
        <v>56988</v>
      </c>
      <c r="F39" s="27" t="s">
        <v>196</v>
      </c>
      <c r="G39" s="27" t="s">
        <v>196</v>
      </c>
      <c r="H39" s="27" t="s">
        <v>196</v>
      </c>
      <c r="I39" s="448" t="s">
        <v>557</v>
      </c>
      <c r="J39" s="118" t="s">
        <v>128</v>
      </c>
      <c r="K39" s="3" t="s">
        <v>3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7" customHeight="1">
      <c r="A40" s="53">
        <v>29</v>
      </c>
      <c r="B40" s="3" t="s">
        <v>138</v>
      </c>
      <c r="C40" s="3">
        <v>2210</v>
      </c>
      <c r="D40" s="94" t="s">
        <v>2</v>
      </c>
      <c r="E40" s="5">
        <v>3000</v>
      </c>
      <c r="F40" s="27" t="s">
        <v>196</v>
      </c>
      <c r="G40" s="27" t="s">
        <v>196</v>
      </c>
      <c r="H40" s="27" t="s">
        <v>196</v>
      </c>
      <c r="I40" s="403" t="s">
        <v>556</v>
      </c>
      <c r="J40" s="114" t="s">
        <v>12</v>
      </c>
      <c r="K40" s="3" t="s">
        <v>3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s="166" customFormat="1" ht="28.5" customHeight="1" hidden="1">
      <c r="A41" s="402"/>
      <c r="B41" s="169" t="s">
        <v>67</v>
      </c>
      <c r="C41" s="3">
        <v>2210</v>
      </c>
      <c r="D41" s="170" t="s">
        <v>2</v>
      </c>
      <c r="E41" s="25"/>
      <c r="F41" s="161" t="s">
        <v>196</v>
      </c>
      <c r="G41" s="161" t="s">
        <v>196</v>
      </c>
      <c r="H41" s="161" t="s">
        <v>196</v>
      </c>
      <c r="I41" s="403" t="s">
        <v>18</v>
      </c>
      <c r="J41" s="172" t="s">
        <v>78</v>
      </c>
      <c r="K41" s="169" t="s">
        <v>76</v>
      </c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81.75" customHeight="1">
      <c r="A42" s="53">
        <v>31</v>
      </c>
      <c r="B42" s="187" t="s">
        <v>506</v>
      </c>
      <c r="C42" s="3">
        <v>2210</v>
      </c>
      <c r="D42" s="94" t="s">
        <v>2</v>
      </c>
      <c r="E42" s="65">
        <f>15350+2000</f>
        <v>17350</v>
      </c>
      <c r="F42" s="27" t="s">
        <v>196</v>
      </c>
      <c r="G42" s="27" t="s">
        <v>196</v>
      </c>
      <c r="H42" s="27" t="s">
        <v>196</v>
      </c>
      <c r="I42" s="403" t="s">
        <v>507</v>
      </c>
      <c r="J42" s="114" t="s">
        <v>159</v>
      </c>
      <c r="K42" s="3" t="s">
        <v>56</v>
      </c>
      <c r="M42" s="7"/>
      <c r="N42" s="7"/>
      <c r="O42" s="7"/>
      <c r="P42" s="7"/>
      <c r="Q42" s="7"/>
      <c r="R42" s="7"/>
      <c r="S42" s="7"/>
      <c r="T42" s="7"/>
      <c r="U42" s="7"/>
    </row>
    <row r="43" spans="1:21" ht="38.25" customHeight="1">
      <c r="A43" s="53">
        <v>32</v>
      </c>
      <c r="B43" s="3" t="s">
        <v>510</v>
      </c>
      <c r="C43" s="3">
        <v>2210</v>
      </c>
      <c r="D43" s="94" t="s">
        <v>2</v>
      </c>
      <c r="E43" s="65">
        <v>23600</v>
      </c>
      <c r="F43" s="27" t="s">
        <v>196</v>
      </c>
      <c r="G43" s="27" t="s">
        <v>196</v>
      </c>
      <c r="H43" s="27" t="s">
        <v>196</v>
      </c>
      <c r="I43" s="403" t="s">
        <v>488</v>
      </c>
      <c r="J43" s="114"/>
      <c r="K43" s="3"/>
      <c r="M43" s="7"/>
      <c r="N43" s="7"/>
      <c r="O43" s="7"/>
      <c r="P43" s="7"/>
      <c r="Q43" s="7"/>
      <c r="R43" s="7"/>
      <c r="S43" s="7"/>
      <c r="T43" s="7"/>
      <c r="U43" s="7"/>
    </row>
    <row r="44" spans="1:21" ht="38.25" customHeight="1">
      <c r="A44" s="53"/>
      <c r="B44" s="3" t="s">
        <v>511</v>
      </c>
      <c r="C44" s="3">
        <v>2210</v>
      </c>
      <c r="D44" s="94" t="s">
        <v>2</v>
      </c>
      <c r="E44" s="65">
        <v>11000</v>
      </c>
      <c r="F44" s="27" t="s">
        <v>196</v>
      </c>
      <c r="G44" s="27" t="s">
        <v>196</v>
      </c>
      <c r="H44" s="27" t="s">
        <v>196</v>
      </c>
      <c r="I44" s="403" t="s">
        <v>512</v>
      </c>
      <c r="J44" s="114"/>
      <c r="K44" s="3"/>
      <c r="M44" s="7"/>
      <c r="N44" s="7"/>
      <c r="O44" s="7"/>
      <c r="P44" s="7"/>
      <c r="Q44" s="7"/>
      <c r="R44" s="7"/>
      <c r="S44" s="7"/>
      <c r="T44" s="7"/>
      <c r="U44" s="7"/>
    </row>
    <row r="45" spans="1:21" ht="36.75" customHeight="1">
      <c r="A45" s="53">
        <v>33</v>
      </c>
      <c r="B45" s="94" t="s">
        <v>646</v>
      </c>
      <c r="C45" s="3">
        <v>2210</v>
      </c>
      <c r="D45" s="94" t="s">
        <v>2</v>
      </c>
      <c r="E45" s="65">
        <v>8000</v>
      </c>
      <c r="F45" s="27" t="s">
        <v>196</v>
      </c>
      <c r="G45" s="27" t="s">
        <v>196</v>
      </c>
      <c r="H45" s="27" t="s">
        <v>196</v>
      </c>
      <c r="I45" s="403" t="s">
        <v>492</v>
      </c>
      <c r="J45" s="114" t="s">
        <v>142</v>
      </c>
      <c r="K45" s="3" t="s">
        <v>84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ht="36.75" customHeight="1">
      <c r="A46" s="395"/>
      <c r="B46" s="103" t="s">
        <v>567</v>
      </c>
      <c r="C46" s="3">
        <v>2210</v>
      </c>
      <c r="D46" s="94" t="s">
        <v>2</v>
      </c>
      <c r="E46" s="158">
        <v>13080</v>
      </c>
      <c r="F46" s="27" t="s">
        <v>196</v>
      </c>
      <c r="G46" s="27" t="s">
        <v>196</v>
      </c>
      <c r="H46" s="27" t="s">
        <v>196</v>
      </c>
      <c r="I46" s="448" t="s">
        <v>568</v>
      </c>
      <c r="J46" s="114"/>
      <c r="K46" s="3"/>
      <c r="M46" s="7"/>
      <c r="N46" s="7"/>
      <c r="O46" s="7"/>
      <c r="P46" s="7"/>
      <c r="Q46" s="7"/>
      <c r="R46" s="7"/>
      <c r="S46" s="7"/>
      <c r="T46" s="7"/>
      <c r="U46" s="7"/>
    </row>
    <row r="47" spans="1:21" ht="32.25" customHeight="1">
      <c r="A47" s="395">
        <v>34</v>
      </c>
      <c r="B47" s="27" t="s">
        <v>504</v>
      </c>
      <c r="C47" s="3">
        <v>2210</v>
      </c>
      <c r="D47" s="103" t="s">
        <v>2</v>
      </c>
      <c r="E47" s="158">
        <v>8100</v>
      </c>
      <c r="F47" s="27" t="s">
        <v>196</v>
      </c>
      <c r="G47" s="27" t="s">
        <v>196</v>
      </c>
      <c r="H47" s="27" t="s">
        <v>196</v>
      </c>
      <c r="I47" s="448" t="s">
        <v>505</v>
      </c>
      <c r="J47" s="114" t="s">
        <v>142</v>
      </c>
      <c r="K47" s="3" t="s">
        <v>56</v>
      </c>
      <c r="M47" s="7"/>
      <c r="N47" s="7"/>
      <c r="O47" s="7"/>
      <c r="P47" s="7"/>
      <c r="Q47" s="7"/>
      <c r="R47" s="7"/>
      <c r="S47" s="7"/>
      <c r="T47" s="7"/>
      <c r="U47" s="7"/>
    </row>
    <row r="48" spans="1:21" ht="32.25" customHeight="1">
      <c r="A48" s="395"/>
      <c r="B48" s="27" t="s">
        <v>647</v>
      </c>
      <c r="C48" s="3">
        <v>2210</v>
      </c>
      <c r="D48" s="103" t="s">
        <v>2</v>
      </c>
      <c r="E48" s="158">
        <v>27300</v>
      </c>
      <c r="F48" s="27" t="s">
        <v>196</v>
      </c>
      <c r="G48" s="27" t="s">
        <v>196</v>
      </c>
      <c r="H48" s="27" t="s">
        <v>196</v>
      </c>
      <c r="I48" s="448" t="s">
        <v>648</v>
      </c>
      <c r="J48" s="571"/>
      <c r="K48" s="459"/>
      <c r="M48" s="7"/>
      <c r="N48" s="7"/>
      <c r="O48" s="7"/>
      <c r="P48" s="7"/>
      <c r="Q48" s="7"/>
      <c r="R48" s="7"/>
      <c r="S48" s="7"/>
      <c r="T48" s="7"/>
      <c r="U48" s="7"/>
    </row>
    <row r="49" spans="1:21" ht="32.25" customHeight="1">
      <c r="A49" s="395"/>
      <c r="B49" s="26" t="s">
        <v>513</v>
      </c>
      <c r="C49" s="3">
        <v>2210</v>
      </c>
      <c r="D49" s="103" t="s">
        <v>2</v>
      </c>
      <c r="E49" s="158">
        <v>1800</v>
      </c>
      <c r="F49" s="27" t="s">
        <v>196</v>
      </c>
      <c r="G49" s="27" t="s">
        <v>196</v>
      </c>
      <c r="H49" s="27" t="s">
        <v>196</v>
      </c>
      <c r="I49" s="448" t="s">
        <v>514</v>
      </c>
      <c r="J49" s="571"/>
      <c r="K49" s="459"/>
      <c r="M49" s="7"/>
      <c r="N49" s="7"/>
      <c r="O49" s="7"/>
      <c r="P49" s="7"/>
      <c r="Q49" s="7"/>
      <c r="R49" s="7"/>
      <c r="S49" s="7"/>
      <c r="T49" s="7"/>
      <c r="U49" s="7"/>
    </row>
    <row r="50" spans="1:21" ht="32.25" customHeight="1">
      <c r="A50" s="395"/>
      <c r="B50" s="583" t="s">
        <v>560</v>
      </c>
      <c r="C50" s="3">
        <v>2210</v>
      </c>
      <c r="D50" s="103" t="s">
        <v>2</v>
      </c>
      <c r="E50" s="158">
        <v>1000</v>
      </c>
      <c r="F50" s="27" t="s">
        <v>196</v>
      </c>
      <c r="G50" s="27" t="s">
        <v>196</v>
      </c>
      <c r="H50" s="27" t="s">
        <v>196</v>
      </c>
      <c r="I50" s="448" t="s">
        <v>559</v>
      </c>
      <c r="J50" s="571"/>
      <c r="K50" s="459"/>
      <c r="M50" s="7"/>
      <c r="N50" s="7"/>
      <c r="O50" s="7"/>
      <c r="P50" s="7"/>
      <c r="Q50" s="7"/>
      <c r="R50" s="7"/>
      <c r="S50" s="7"/>
      <c r="T50" s="7"/>
      <c r="U50" s="7"/>
    </row>
    <row r="51" spans="1:21" ht="32.25" customHeight="1">
      <c r="A51" s="395"/>
      <c r="B51" s="26" t="s">
        <v>631</v>
      </c>
      <c r="C51" s="3">
        <v>2210</v>
      </c>
      <c r="D51" s="103" t="s">
        <v>2</v>
      </c>
      <c r="E51" s="158">
        <v>3300</v>
      </c>
      <c r="F51" s="27" t="s">
        <v>196</v>
      </c>
      <c r="G51" s="27" t="s">
        <v>196</v>
      </c>
      <c r="H51" s="27" t="s">
        <v>196</v>
      </c>
      <c r="I51" s="448" t="s">
        <v>515</v>
      </c>
      <c r="J51" s="571"/>
      <c r="K51" s="459"/>
      <c r="M51" s="7"/>
      <c r="N51" s="7"/>
      <c r="O51" s="7"/>
      <c r="P51" s="7"/>
      <c r="Q51" s="7"/>
      <c r="R51" s="7"/>
      <c r="S51" s="7"/>
      <c r="T51" s="7"/>
      <c r="U51" s="7"/>
    </row>
    <row r="52" spans="1:21" ht="32.25" customHeight="1">
      <c r="A52" s="395"/>
      <c r="B52" s="26" t="s">
        <v>516</v>
      </c>
      <c r="C52" s="3">
        <v>2210</v>
      </c>
      <c r="D52" s="103" t="s">
        <v>2</v>
      </c>
      <c r="E52" s="158">
        <v>360</v>
      </c>
      <c r="F52" s="27" t="s">
        <v>196</v>
      </c>
      <c r="G52" s="27" t="s">
        <v>196</v>
      </c>
      <c r="H52" s="27" t="s">
        <v>196</v>
      </c>
      <c r="I52" s="448" t="s">
        <v>517</v>
      </c>
      <c r="J52" s="571"/>
      <c r="K52" s="459"/>
      <c r="M52" s="7"/>
      <c r="N52" s="7"/>
      <c r="O52" s="7"/>
      <c r="P52" s="7"/>
      <c r="Q52" s="7"/>
      <c r="R52" s="7"/>
      <c r="S52" s="7"/>
      <c r="T52" s="7"/>
      <c r="U52" s="7"/>
    </row>
    <row r="53" spans="1:21" ht="36" customHeight="1" thickBot="1">
      <c r="A53" s="53">
        <v>35</v>
      </c>
      <c r="B53" s="4" t="s">
        <v>573</v>
      </c>
      <c r="C53" s="3">
        <v>2210</v>
      </c>
      <c r="D53" s="94" t="s">
        <v>2</v>
      </c>
      <c r="E53" s="65">
        <v>9000</v>
      </c>
      <c r="F53" s="3" t="s">
        <v>196</v>
      </c>
      <c r="G53" s="3" t="s">
        <v>196</v>
      </c>
      <c r="H53" s="3" t="s">
        <v>196</v>
      </c>
      <c r="I53" s="403" t="s">
        <v>574</v>
      </c>
      <c r="J53" s="111" t="s">
        <v>142</v>
      </c>
      <c r="K53" s="56" t="s">
        <v>77</v>
      </c>
      <c r="L53" s="445" t="s">
        <v>339</v>
      </c>
      <c r="M53" s="7" t="s">
        <v>340</v>
      </c>
      <c r="N53" s="7" t="s">
        <v>350</v>
      </c>
      <c r="O53" s="7"/>
      <c r="P53" s="7"/>
      <c r="Q53" s="7"/>
      <c r="R53" s="7"/>
      <c r="S53" s="7"/>
      <c r="T53" s="7"/>
      <c r="U53" s="7"/>
    </row>
    <row r="54" spans="1:21" s="166" customFormat="1" ht="30.75" customHeight="1" hidden="1">
      <c r="A54" s="402"/>
      <c r="B54" s="169" t="s">
        <v>82</v>
      </c>
      <c r="C54" s="3">
        <v>2210</v>
      </c>
      <c r="D54" s="170" t="s">
        <v>2</v>
      </c>
      <c r="E54" s="25"/>
      <c r="F54" s="161" t="s">
        <v>196</v>
      </c>
      <c r="G54" s="161" t="s">
        <v>196</v>
      </c>
      <c r="H54" s="161" t="s">
        <v>196</v>
      </c>
      <c r="I54" s="403" t="s">
        <v>83</v>
      </c>
      <c r="J54" s="172" t="s">
        <v>85</v>
      </c>
      <c r="K54" s="169" t="s">
        <v>84</v>
      </c>
      <c r="M54" s="24"/>
      <c r="N54" s="24"/>
      <c r="O54" s="24"/>
      <c r="P54" s="24"/>
      <c r="Q54" s="24"/>
      <c r="R54" s="24"/>
      <c r="S54" s="24"/>
      <c r="T54" s="24"/>
      <c r="U54" s="24"/>
    </row>
    <row r="55" spans="1:21" s="166" customFormat="1" ht="27.75" customHeight="1" hidden="1" thickBot="1">
      <c r="A55" s="447"/>
      <c r="B55" s="161" t="s">
        <v>148</v>
      </c>
      <c r="C55" s="3">
        <v>2210</v>
      </c>
      <c r="D55" s="162" t="s">
        <v>2</v>
      </c>
      <c r="E55" s="163"/>
      <c r="F55" s="161" t="s">
        <v>196</v>
      </c>
      <c r="G55" s="161" t="s">
        <v>196</v>
      </c>
      <c r="H55" s="161" t="s">
        <v>196</v>
      </c>
      <c r="I55" s="448" t="s">
        <v>63</v>
      </c>
      <c r="J55" s="172" t="s">
        <v>75</v>
      </c>
      <c r="K55" s="169" t="s">
        <v>68</v>
      </c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23.25" customHeight="1">
      <c r="A56" s="49"/>
      <c r="B56" s="33" t="s">
        <v>459</v>
      </c>
      <c r="C56" s="50"/>
      <c r="D56" s="97"/>
      <c r="E56" s="51">
        <f>SUM(E57:E114)</f>
        <v>2197243</v>
      </c>
      <c r="F56" s="50"/>
      <c r="G56" s="51"/>
      <c r="H56" s="50"/>
      <c r="I56" s="52"/>
      <c r="J56" s="134"/>
      <c r="K56" s="50"/>
      <c r="L56" s="446">
        <f>'8.01'!Q27-N56</f>
        <v>2158824</v>
      </c>
      <c r="M56" s="63">
        <f>L56-E56</f>
        <v>-38419</v>
      </c>
      <c r="N56" s="7">
        <v>480000</v>
      </c>
      <c r="O56" s="63"/>
      <c r="P56" s="7"/>
      <c r="Q56" s="7"/>
      <c r="R56" s="7"/>
      <c r="S56" s="7"/>
      <c r="T56" s="7"/>
      <c r="U56" s="7"/>
    </row>
    <row r="57" spans="1:21" ht="36.75" customHeight="1">
      <c r="A57" s="53">
        <v>1</v>
      </c>
      <c r="B57" s="4" t="s">
        <v>659</v>
      </c>
      <c r="C57" s="3">
        <v>2240</v>
      </c>
      <c r="D57" s="94" t="s">
        <v>2</v>
      </c>
      <c r="E57" s="5">
        <v>20000</v>
      </c>
      <c r="F57" s="27" t="s">
        <v>196</v>
      </c>
      <c r="G57" s="27" t="s">
        <v>196</v>
      </c>
      <c r="H57" s="27" t="s">
        <v>196</v>
      </c>
      <c r="I57" s="581" t="s">
        <v>474</v>
      </c>
      <c r="J57" s="114" t="s">
        <v>160</v>
      </c>
      <c r="K57" s="3" t="s">
        <v>3</v>
      </c>
      <c r="L57" s="23"/>
      <c r="M57" s="7"/>
      <c r="N57" s="7"/>
      <c r="O57" s="63"/>
      <c r="P57" s="7"/>
      <c r="Q57" s="7"/>
      <c r="R57" s="7"/>
      <c r="S57" s="7"/>
      <c r="T57" s="7"/>
      <c r="U57" s="7"/>
    </row>
    <row r="58" spans="1:21" ht="33" customHeight="1" thickBot="1">
      <c r="A58" s="106">
        <v>2</v>
      </c>
      <c r="B58" s="4" t="s">
        <v>618</v>
      </c>
      <c r="C58" s="3">
        <v>2240</v>
      </c>
      <c r="D58" s="94" t="s">
        <v>2</v>
      </c>
      <c r="E58" s="65">
        <v>67000</v>
      </c>
      <c r="F58" s="27" t="s">
        <v>196</v>
      </c>
      <c r="G58" s="27" t="s">
        <v>196</v>
      </c>
      <c r="H58" s="27" t="s">
        <v>196</v>
      </c>
      <c r="I58" s="585" t="s">
        <v>619</v>
      </c>
      <c r="J58" s="114" t="s">
        <v>12</v>
      </c>
      <c r="K58" s="3" t="s">
        <v>3</v>
      </c>
      <c r="M58" s="7"/>
      <c r="N58" s="7"/>
      <c r="O58" s="7"/>
      <c r="P58" s="7"/>
      <c r="Q58" s="7"/>
      <c r="R58" s="7"/>
      <c r="S58" s="7"/>
      <c r="T58" s="7"/>
      <c r="U58" s="7"/>
    </row>
    <row r="59" spans="1:12" ht="15.75" customHeight="1" thickBot="1">
      <c r="A59" s="89" t="s">
        <v>178</v>
      </c>
      <c r="B59" s="90" t="s">
        <v>179</v>
      </c>
      <c r="C59" s="90" t="s">
        <v>180</v>
      </c>
      <c r="D59" s="90" t="s">
        <v>181</v>
      </c>
      <c r="E59" s="90" t="s">
        <v>182</v>
      </c>
      <c r="F59" s="90" t="s">
        <v>183</v>
      </c>
      <c r="G59" s="90" t="s">
        <v>184</v>
      </c>
      <c r="H59" s="90" t="s">
        <v>185</v>
      </c>
      <c r="I59" s="91" t="s">
        <v>197</v>
      </c>
      <c r="J59" s="90" t="s">
        <v>198</v>
      </c>
      <c r="K59" s="89" t="s">
        <v>199</v>
      </c>
      <c r="L59" s="23"/>
    </row>
    <row r="60" spans="1:21" ht="53.25" customHeight="1">
      <c r="A60" s="106">
        <v>3</v>
      </c>
      <c r="B60" s="4" t="s">
        <v>550</v>
      </c>
      <c r="C60" s="3">
        <v>2240</v>
      </c>
      <c r="D60" s="94" t="s">
        <v>2</v>
      </c>
      <c r="E60" s="5">
        <v>16000</v>
      </c>
      <c r="F60" s="27" t="s">
        <v>196</v>
      </c>
      <c r="G60" s="27" t="s">
        <v>196</v>
      </c>
      <c r="H60" s="27" t="s">
        <v>196</v>
      </c>
      <c r="I60" s="582" t="s">
        <v>549</v>
      </c>
      <c r="J60" s="114" t="s">
        <v>40</v>
      </c>
      <c r="K60" s="3" t="s">
        <v>3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ht="51.75" customHeight="1">
      <c r="A61" s="106">
        <v>4</v>
      </c>
      <c r="B61" s="4" t="s">
        <v>576</v>
      </c>
      <c r="C61" s="3">
        <v>2240</v>
      </c>
      <c r="D61" s="94" t="s">
        <v>2</v>
      </c>
      <c r="E61" s="5">
        <v>35000</v>
      </c>
      <c r="F61" s="27" t="s">
        <v>196</v>
      </c>
      <c r="G61" s="27" t="s">
        <v>196</v>
      </c>
      <c r="H61" s="27" t="s">
        <v>196</v>
      </c>
      <c r="I61" s="171" t="s">
        <v>577</v>
      </c>
      <c r="J61" s="114" t="s">
        <v>65</v>
      </c>
      <c r="K61" s="3" t="s">
        <v>3</v>
      </c>
      <c r="M61" s="7"/>
      <c r="N61" s="7"/>
      <c r="O61" s="7"/>
      <c r="P61" s="7"/>
      <c r="Q61" s="7"/>
      <c r="R61" s="7"/>
      <c r="S61" s="7"/>
      <c r="T61" s="7"/>
      <c r="U61" s="7"/>
    </row>
    <row r="62" spans="1:21" ht="33.75" customHeight="1">
      <c r="A62" s="106">
        <v>5</v>
      </c>
      <c r="B62" s="4" t="s">
        <v>580</v>
      </c>
      <c r="C62" s="3">
        <v>2240</v>
      </c>
      <c r="D62" s="94" t="s">
        <v>2</v>
      </c>
      <c r="E62" s="5">
        <v>5000</v>
      </c>
      <c r="F62" s="27" t="s">
        <v>196</v>
      </c>
      <c r="G62" s="27" t="s">
        <v>196</v>
      </c>
      <c r="H62" s="27" t="s">
        <v>196</v>
      </c>
      <c r="I62" s="171" t="s">
        <v>581</v>
      </c>
      <c r="J62" s="114"/>
      <c r="K62" s="3"/>
      <c r="M62" s="7"/>
      <c r="N62" s="7"/>
      <c r="O62" s="7"/>
      <c r="P62" s="7"/>
      <c r="Q62" s="7"/>
      <c r="R62" s="7"/>
      <c r="S62" s="7"/>
      <c r="T62" s="7"/>
      <c r="U62" s="7"/>
    </row>
    <row r="63" spans="1:21" ht="25.5" customHeight="1">
      <c r="A63" s="106">
        <v>6</v>
      </c>
      <c r="B63" s="4" t="s">
        <v>579</v>
      </c>
      <c r="C63" s="3">
        <v>2240</v>
      </c>
      <c r="D63" s="94" t="s">
        <v>2</v>
      </c>
      <c r="E63" s="48">
        <v>45000</v>
      </c>
      <c r="F63" s="27" t="s">
        <v>196</v>
      </c>
      <c r="G63" s="27" t="s">
        <v>196</v>
      </c>
      <c r="H63" s="27" t="s">
        <v>196</v>
      </c>
      <c r="I63" s="171" t="s">
        <v>578</v>
      </c>
      <c r="J63" s="114" t="s">
        <v>12</v>
      </c>
      <c r="K63" s="3" t="s">
        <v>3</v>
      </c>
      <c r="M63" s="7"/>
      <c r="N63" s="7"/>
      <c r="O63" s="7"/>
      <c r="P63" s="7"/>
      <c r="Q63" s="7"/>
      <c r="R63" s="7"/>
      <c r="S63" s="7"/>
      <c r="T63" s="7"/>
      <c r="U63" s="7"/>
    </row>
    <row r="64" spans="1:21" ht="28.5" customHeight="1">
      <c r="A64" s="106">
        <v>7</v>
      </c>
      <c r="B64" s="4" t="s">
        <v>523</v>
      </c>
      <c r="C64" s="3">
        <v>2240</v>
      </c>
      <c r="D64" s="94" t="s">
        <v>2</v>
      </c>
      <c r="E64" s="48">
        <v>1000</v>
      </c>
      <c r="F64" s="27" t="s">
        <v>196</v>
      </c>
      <c r="G64" s="27" t="s">
        <v>196</v>
      </c>
      <c r="H64" s="27" t="s">
        <v>196</v>
      </c>
      <c r="I64" s="171" t="s">
        <v>524</v>
      </c>
      <c r="J64" s="114" t="s">
        <v>12</v>
      </c>
      <c r="K64" s="3" t="s">
        <v>3</v>
      </c>
      <c r="M64" s="7"/>
      <c r="N64" s="7"/>
      <c r="O64" s="7"/>
      <c r="P64" s="7"/>
      <c r="Q64" s="7"/>
      <c r="R64" s="7"/>
      <c r="S64" s="7"/>
      <c r="T64" s="7"/>
      <c r="U64" s="7"/>
    </row>
    <row r="65" spans="1:21" ht="28.5" customHeight="1">
      <c r="A65" s="106"/>
      <c r="B65" s="4" t="s">
        <v>584</v>
      </c>
      <c r="C65" s="3">
        <v>2240</v>
      </c>
      <c r="D65" s="94" t="s">
        <v>2</v>
      </c>
      <c r="E65" s="48">
        <v>90900</v>
      </c>
      <c r="F65" s="27" t="s">
        <v>196</v>
      </c>
      <c r="G65" s="27" t="s">
        <v>196</v>
      </c>
      <c r="H65" s="27" t="s">
        <v>196</v>
      </c>
      <c r="I65" s="171" t="s">
        <v>585</v>
      </c>
      <c r="J65" s="114"/>
      <c r="K65" s="3"/>
      <c r="M65" s="7"/>
      <c r="N65" s="7"/>
      <c r="O65" s="7"/>
      <c r="P65" s="7"/>
      <c r="Q65" s="7"/>
      <c r="R65" s="7"/>
      <c r="S65" s="7"/>
      <c r="T65" s="7"/>
      <c r="U65" s="7"/>
    </row>
    <row r="66" spans="1:21" ht="28.5" customHeight="1">
      <c r="A66" s="106"/>
      <c r="B66" s="4" t="s">
        <v>586</v>
      </c>
      <c r="C66" s="3">
        <v>2240</v>
      </c>
      <c r="D66" s="94" t="s">
        <v>2</v>
      </c>
      <c r="E66" s="48">
        <v>89900</v>
      </c>
      <c r="F66" s="27" t="s">
        <v>196</v>
      </c>
      <c r="G66" s="27" t="s">
        <v>196</v>
      </c>
      <c r="H66" s="27" t="s">
        <v>196</v>
      </c>
      <c r="I66" s="171" t="s">
        <v>587</v>
      </c>
      <c r="J66" s="114"/>
      <c r="K66" s="3"/>
      <c r="M66" s="7"/>
      <c r="N66" s="7"/>
      <c r="O66" s="7"/>
      <c r="P66" s="7"/>
      <c r="Q66" s="7"/>
      <c r="R66" s="7"/>
      <c r="S66" s="7"/>
      <c r="T66" s="7"/>
      <c r="U66" s="7"/>
    </row>
    <row r="67" spans="1:21" ht="28.5" customHeight="1">
      <c r="A67" s="106"/>
      <c r="B67" s="4" t="s">
        <v>588</v>
      </c>
      <c r="C67" s="3">
        <v>2240</v>
      </c>
      <c r="D67" s="94" t="s">
        <v>2</v>
      </c>
      <c r="E67" s="48">
        <v>99900</v>
      </c>
      <c r="F67" s="27" t="s">
        <v>196</v>
      </c>
      <c r="G67" s="27" t="s">
        <v>196</v>
      </c>
      <c r="H67" s="27" t="s">
        <v>196</v>
      </c>
      <c r="I67" s="171" t="s">
        <v>589</v>
      </c>
      <c r="J67" s="114"/>
      <c r="K67" s="3"/>
      <c r="M67" s="7"/>
      <c r="N67" s="7"/>
      <c r="O67" s="7"/>
      <c r="P67" s="7"/>
      <c r="Q67" s="7"/>
      <c r="R67" s="7"/>
      <c r="S67" s="7"/>
      <c r="T67" s="7"/>
      <c r="U67" s="7"/>
    </row>
    <row r="68" spans="1:21" ht="28.5" customHeight="1">
      <c r="A68" s="106"/>
      <c r="B68" s="4" t="s">
        <v>590</v>
      </c>
      <c r="C68" s="3">
        <v>2240</v>
      </c>
      <c r="D68" s="94" t="s">
        <v>2</v>
      </c>
      <c r="E68" s="48">
        <v>69900</v>
      </c>
      <c r="F68" s="27" t="s">
        <v>196</v>
      </c>
      <c r="G68" s="27" t="s">
        <v>196</v>
      </c>
      <c r="H68" s="27" t="s">
        <v>196</v>
      </c>
      <c r="I68" s="171" t="s">
        <v>591</v>
      </c>
      <c r="J68" s="114"/>
      <c r="K68" s="3"/>
      <c r="M68" s="7"/>
      <c r="N68" s="7"/>
      <c r="O68" s="7"/>
      <c r="P68" s="7"/>
      <c r="Q68" s="7"/>
      <c r="R68" s="7"/>
      <c r="S68" s="7"/>
      <c r="T68" s="7"/>
      <c r="U68" s="7"/>
    </row>
    <row r="69" spans="1:21" ht="28.5" customHeight="1">
      <c r="A69" s="106"/>
      <c r="B69" s="4" t="s">
        <v>592</v>
      </c>
      <c r="C69" s="3">
        <v>2240</v>
      </c>
      <c r="D69" s="94" t="s">
        <v>2</v>
      </c>
      <c r="E69" s="48">
        <v>65500</v>
      </c>
      <c r="F69" s="27" t="s">
        <v>196</v>
      </c>
      <c r="G69" s="27" t="s">
        <v>196</v>
      </c>
      <c r="H69" s="27" t="s">
        <v>196</v>
      </c>
      <c r="I69" s="171" t="s">
        <v>593</v>
      </c>
      <c r="J69" s="114"/>
      <c r="K69" s="3"/>
      <c r="M69" s="7"/>
      <c r="N69" s="7"/>
      <c r="O69" s="7"/>
      <c r="P69" s="7"/>
      <c r="Q69" s="7"/>
      <c r="R69" s="7"/>
      <c r="S69" s="7"/>
      <c r="T69" s="7"/>
      <c r="U69" s="7"/>
    </row>
    <row r="70" spans="1:21" ht="28.5" customHeight="1">
      <c r="A70" s="106"/>
      <c r="B70" s="4" t="s">
        <v>594</v>
      </c>
      <c r="C70" s="3">
        <v>2240</v>
      </c>
      <c r="D70" s="94" t="s">
        <v>2</v>
      </c>
      <c r="E70" s="48">
        <v>85500</v>
      </c>
      <c r="F70" s="27" t="s">
        <v>196</v>
      </c>
      <c r="G70" s="27" t="s">
        <v>196</v>
      </c>
      <c r="H70" s="27" t="s">
        <v>196</v>
      </c>
      <c r="I70" s="171" t="s">
        <v>595</v>
      </c>
      <c r="J70" s="114"/>
      <c r="K70" s="3"/>
      <c r="M70" s="7"/>
      <c r="N70" s="7"/>
      <c r="O70" s="7"/>
      <c r="P70" s="7"/>
      <c r="Q70" s="7"/>
      <c r="R70" s="7"/>
      <c r="S70" s="7"/>
      <c r="T70" s="7"/>
      <c r="U70" s="7"/>
    </row>
    <row r="71" spans="1:21" ht="28.5" customHeight="1">
      <c r="A71" s="106"/>
      <c r="B71" s="4" t="s">
        <v>596</v>
      </c>
      <c r="C71" s="3">
        <v>2240</v>
      </c>
      <c r="D71" s="94" t="s">
        <v>2</v>
      </c>
      <c r="E71" s="48">
        <v>55500</v>
      </c>
      <c r="F71" s="27" t="s">
        <v>196</v>
      </c>
      <c r="G71" s="27" t="s">
        <v>196</v>
      </c>
      <c r="H71" s="27" t="s">
        <v>196</v>
      </c>
      <c r="I71" s="171" t="s">
        <v>597</v>
      </c>
      <c r="J71" s="114"/>
      <c r="K71" s="3"/>
      <c r="M71" s="7"/>
      <c r="N71" s="7"/>
      <c r="O71" s="7"/>
      <c r="P71" s="7"/>
      <c r="Q71" s="7"/>
      <c r="R71" s="7"/>
      <c r="S71" s="7"/>
      <c r="T71" s="7"/>
      <c r="U71" s="7"/>
    </row>
    <row r="72" spans="1:21" ht="28.5" customHeight="1">
      <c r="A72" s="106"/>
      <c r="B72" s="4" t="s">
        <v>598</v>
      </c>
      <c r="C72" s="3">
        <v>2240</v>
      </c>
      <c r="D72" s="94" t="s">
        <v>2</v>
      </c>
      <c r="E72" s="48">
        <v>60500</v>
      </c>
      <c r="F72" s="27" t="s">
        <v>196</v>
      </c>
      <c r="G72" s="27" t="s">
        <v>196</v>
      </c>
      <c r="H72" s="27" t="s">
        <v>196</v>
      </c>
      <c r="I72" s="171" t="s">
        <v>599</v>
      </c>
      <c r="J72" s="114"/>
      <c r="K72" s="3"/>
      <c r="M72" s="7"/>
      <c r="N72" s="7"/>
      <c r="O72" s="7"/>
      <c r="P72" s="7"/>
      <c r="Q72" s="7"/>
      <c r="R72" s="7"/>
      <c r="S72" s="7"/>
      <c r="T72" s="7"/>
      <c r="U72" s="7"/>
    </row>
    <row r="73" spans="1:21" ht="28.5" customHeight="1">
      <c r="A73" s="106"/>
      <c r="B73" s="4" t="s">
        <v>600</v>
      </c>
      <c r="C73" s="3">
        <v>2240</v>
      </c>
      <c r="D73" s="94" t="s">
        <v>2</v>
      </c>
      <c r="E73" s="48">
        <v>49900</v>
      </c>
      <c r="F73" s="27" t="s">
        <v>196</v>
      </c>
      <c r="G73" s="27" t="s">
        <v>196</v>
      </c>
      <c r="H73" s="27" t="s">
        <v>196</v>
      </c>
      <c r="I73" s="171" t="s">
        <v>601</v>
      </c>
      <c r="J73" s="114"/>
      <c r="K73" s="3"/>
      <c r="M73" s="7"/>
      <c r="N73" s="7"/>
      <c r="O73" s="7"/>
      <c r="P73" s="7"/>
      <c r="Q73" s="7"/>
      <c r="R73" s="7"/>
      <c r="S73" s="7"/>
      <c r="T73" s="7"/>
      <c r="U73" s="7"/>
    </row>
    <row r="74" spans="1:21" ht="28.5" customHeight="1">
      <c r="A74" s="106"/>
      <c r="B74" s="4" t="s">
        <v>602</v>
      </c>
      <c r="C74" s="3">
        <v>2240</v>
      </c>
      <c r="D74" s="94" t="s">
        <v>2</v>
      </c>
      <c r="E74" s="48">
        <v>50900</v>
      </c>
      <c r="F74" s="27" t="s">
        <v>196</v>
      </c>
      <c r="G74" s="27" t="s">
        <v>196</v>
      </c>
      <c r="H74" s="27" t="s">
        <v>196</v>
      </c>
      <c r="I74" s="171" t="s">
        <v>603</v>
      </c>
      <c r="J74" s="114"/>
      <c r="K74" s="3"/>
      <c r="M74" s="7"/>
      <c r="N74" s="7"/>
      <c r="O74" s="7"/>
      <c r="P74" s="7"/>
      <c r="Q74" s="7"/>
      <c r="R74" s="7"/>
      <c r="S74" s="7"/>
      <c r="T74" s="7"/>
      <c r="U74" s="7"/>
    </row>
    <row r="75" spans="1:21" ht="28.5" customHeight="1">
      <c r="A75" s="106"/>
      <c r="B75" s="4" t="s">
        <v>604</v>
      </c>
      <c r="C75" s="3">
        <v>2240</v>
      </c>
      <c r="D75" s="94" t="s">
        <v>2</v>
      </c>
      <c r="E75" s="48">
        <v>11200</v>
      </c>
      <c r="F75" s="27" t="s">
        <v>196</v>
      </c>
      <c r="G75" s="27" t="s">
        <v>196</v>
      </c>
      <c r="H75" s="27" t="s">
        <v>196</v>
      </c>
      <c r="I75" s="171" t="s">
        <v>605</v>
      </c>
      <c r="J75" s="114"/>
      <c r="K75" s="3"/>
      <c r="M75" s="7"/>
      <c r="N75" s="7"/>
      <c r="O75" s="7"/>
      <c r="P75" s="7"/>
      <c r="Q75" s="7"/>
      <c r="R75" s="7"/>
      <c r="S75" s="7"/>
      <c r="T75" s="7"/>
      <c r="U75" s="7"/>
    </row>
    <row r="76" spans="1:21" ht="28.5" customHeight="1">
      <c r="A76" s="106"/>
      <c r="B76" s="4" t="s">
        <v>620</v>
      </c>
      <c r="C76" s="3">
        <v>2240</v>
      </c>
      <c r="D76" s="94" t="s">
        <v>2</v>
      </c>
      <c r="E76" s="48">
        <v>78000</v>
      </c>
      <c r="F76" s="27" t="s">
        <v>196</v>
      </c>
      <c r="G76" s="27" t="s">
        <v>196</v>
      </c>
      <c r="H76" s="27" t="s">
        <v>196</v>
      </c>
      <c r="I76" s="171" t="s">
        <v>621</v>
      </c>
      <c r="J76" s="114"/>
      <c r="K76" s="3"/>
      <c r="M76" s="7"/>
      <c r="N76" s="7"/>
      <c r="O76" s="7"/>
      <c r="P76" s="7"/>
      <c r="Q76" s="7"/>
      <c r="R76" s="7"/>
      <c r="S76" s="7"/>
      <c r="T76" s="7"/>
      <c r="U76" s="7"/>
    </row>
    <row r="77" spans="1:21" ht="28.5" customHeight="1">
      <c r="A77" s="106"/>
      <c r="B77" s="4" t="s">
        <v>628</v>
      </c>
      <c r="C77" s="3">
        <v>2240</v>
      </c>
      <c r="D77" s="94" t="s">
        <v>2</v>
      </c>
      <c r="E77" s="48">
        <v>52000</v>
      </c>
      <c r="F77" s="27" t="s">
        <v>196</v>
      </c>
      <c r="G77" s="27" t="s">
        <v>196</v>
      </c>
      <c r="H77" s="27" t="s">
        <v>196</v>
      </c>
      <c r="I77" s="171" t="s">
        <v>629</v>
      </c>
      <c r="J77" s="114"/>
      <c r="K77" s="3"/>
      <c r="M77" s="7"/>
      <c r="N77" s="7"/>
      <c r="O77" s="7"/>
      <c r="P77" s="7"/>
      <c r="Q77" s="7"/>
      <c r="R77" s="7"/>
      <c r="S77" s="7"/>
      <c r="T77" s="7"/>
      <c r="U77" s="7"/>
    </row>
    <row r="78" spans="1:21" ht="42.75" customHeight="1">
      <c r="A78" s="106"/>
      <c r="B78" s="4" t="s">
        <v>630</v>
      </c>
      <c r="C78" s="3">
        <v>2240</v>
      </c>
      <c r="D78" s="94" t="s">
        <v>2</v>
      </c>
      <c r="E78" s="48">
        <v>99999</v>
      </c>
      <c r="F78" s="27" t="s">
        <v>196</v>
      </c>
      <c r="G78" s="27" t="s">
        <v>196</v>
      </c>
      <c r="H78" s="27" t="s">
        <v>196</v>
      </c>
      <c r="I78" s="171" t="s">
        <v>530</v>
      </c>
      <c r="J78" s="114"/>
      <c r="K78" s="3"/>
      <c r="M78" s="7"/>
      <c r="N78" s="7"/>
      <c r="O78" s="7"/>
      <c r="P78" s="7"/>
      <c r="Q78" s="7"/>
      <c r="R78" s="7"/>
      <c r="S78" s="7"/>
      <c r="T78" s="7"/>
      <c r="U78" s="7"/>
    </row>
    <row r="79" spans="1:21" ht="28.5" customHeight="1" hidden="1">
      <c r="A79" s="106"/>
      <c r="B79" s="4"/>
      <c r="C79" s="3"/>
      <c r="D79" s="94"/>
      <c r="E79" s="48"/>
      <c r="F79" s="27"/>
      <c r="G79" s="27"/>
      <c r="H79" s="27"/>
      <c r="I79" s="171"/>
      <c r="J79" s="114"/>
      <c r="K79" s="3"/>
      <c r="M79" s="7"/>
      <c r="N79" s="7"/>
      <c r="O79" s="7"/>
      <c r="P79" s="7"/>
      <c r="Q79" s="7"/>
      <c r="R79" s="7"/>
      <c r="S79" s="7"/>
      <c r="T79" s="7"/>
      <c r="U79" s="7"/>
    </row>
    <row r="80" spans="1:21" ht="43.5" customHeight="1">
      <c r="A80" s="106">
        <v>8</v>
      </c>
      <c r="B80" s="4" t="s">
        <v>582</v>
      </c>
      <c r="C80" s="3">
        <v>2240</v>
      </c>
      <c r="D80" s="94" t="s">
        <v>2</v>
      </c>
      <c r="E80" s="48">
        <v>42148</v>
      </c>
      <c r="F80" s="3" t="s">
        <v>196</v>
      </c>
      <c r="G80" s="3" t="s">
        <v>196</v>
      </c>
      <c r="H80" s="3" t="s">
        <v>196</v>
      </c>
      <c r="I80" s="171" t="s">
        <v>583</v>
      </c>
      <c r="J80" s="114" t="s">
        <v>12</v>
      </c>
      <c r="K80" s="3" t="s">
        <v>3</v>
      </c>
      <c r="M80" s="7"/>
      <c r="N80" s="7"/>
      <c r="O80" s="7"/>
      <c r="P80" s="7"/>
      <c r="Q80" s="7"/>
      <c r="R80" s="7"/>
      <c r="S80" s="7"/>
      <c r="T80" s="7"/>
      <c r="U80" s="7"/>
    </row>
    <row r="81" spans="1:21" ht="36" customHeight="1">
      <c r="A81" s="429">
        <v>9</v>
      </c>
      <c r="B81" s="26" t="s">
        <v>521</v>
      </c>
      <c r="C81" s="3">
        <v>2240</v>
      </c>
      <c r="D81" s="103" t="s">
        <v>2</v>
      </c>
      <c r="E81" s="158">
        <v>99990</v>
      </c>
      <c r="F81" s="27" t="s">
        <v>196</v>
      </c>
      <c r="G81" s="27" t="s">
        <v>196</v>
      </c>
      <c r="H81" s="27" t="s">
        <v>196</v>
      </c>
      <c r="I81" s="164" t="s">
        <v>522</v>
      </c>
      <c r="J81" s="114" t="s">
        <v>12</v>
      </c>
      <c r="K81" s="3" t="s">
        <v>3</v>
      </c>
      <c r="M81" s="7"/>
      <c r="N81" s="7"/>
      <c r="O81" s="7"/>
      <c r="P81" s="7"/>
      <c r="Q81" s="7"/>
      <c r="R81" s="7"/>
      <c r="S81" s="7"/>
      <c r="T81" s="7"/>
      <c r="U81" s="7"/>
    </row>
    <row r="82" spans="1:21" ht="33" customHeight="1">
      <c r="A82" s="429">
        <v>10</v>
      </c>
      <c r="B82" s="26" t="s">
        <v>527</v>
      </c>
      <c r="C82" s="3">
        <v>2240</v>
      </c>
      <c r="D82" s="103" t="s">
        <v>2</v>
      </c>
      <c r="E82" s="420">
        <v>69800</v>
      </c>
      <c r="F82" s="27" t="s">
        <v>196</v>
      </c>
      <c r="G82" s="27" t="s">
        <v>196</v>
      </c>
      <c r="H82" s="27" t="s">
        <v>196</v>
      </c>
      <c r="I82" s="572" t="s">
        <v>528</v>
      </c>
      <c r="J82" s="114" t="s">
        <v>69</v>
      </c>
      <c r="K82" s="3" t="s">
        <v>3</v>
      </c>
      <c r="M82" s="7"/>
      <c r="N82" s="7"/>
      <c r="O82" s="7"/>
      <c r="P82" s="7"/>
      <c r="Q82" s="7"/>
      <c r="R82" s="7"/>
      <c r="S82" s="7"/>
      <c r="T82" s="7"/>
      <c r="U82" s="7"/>
    </row>
    <row r="83" spans="1:21" ht="35.25" customHeight="1">
      <c r="A83" s="376">
        <v>11</v>
      </c>
      <c r="B83" s="4" t="s">
        <v>20</v>
      </c>
      <c r="C83" s="3">
        <v>2240</v>
      </c>
      <c r="D83" s="94" t="s">
        <v>2</v>
      </c>
      <c r="E83" s="65">
        <v>35000</v>
      </c>
      <c r="F83" s="27" t="s">
        <v>196</v>
      </c>
      <c r="G83" s="27" t="s">
        <v>196</v>
      </c>
      <c r="H83" s="27" t="s">
        <v>196</v>
      </c>
      <c r="I83" s="580" t="s">
        <v>121</v>
      </c>
      <c r="J83" s="114" t="s">
        <v>12</v>
      </c>
      <c r="K83" s="3" t="s">
        <v>3</v>
      </c>
      <c r="M83" s="7"/>
      <c r="N83" s="7"/>
      <c r="O83" s="7"/>
      <c r="P83" s="7"/>
      <c r="Q83" s="7"/>
      <c r="R83" s="7"/>
      <c r="S83" s="7"/>
      <c r="T83" s="7"/>
      <c r="U83" s="7"/>
    </row>
    <row r="84" spans="1:21" ht="33" customHeight="1" hidden="1">
      <c r="A84" s="53">
        <v>12</v>
      </c>
      <c r="B84" s="72" t="s">
        <v>155</v>
      </c>
      <c r="C84" s="3">
        <v>2240</v>
      </c>
      <c r="D84" s="95" t="s">
        <v>2</v>
      </c>
      <c r="E84" s="48">
        <v>0</v>
      </c>
      <c r="F84" s="27" t="s">
        <v>196</v>
      </c>
      <c r="G84" s="27" t="s">
        <v>196</v>
      </c>
      <c r="H84" s="27" t="s">
        <v>196</v>
      </c>
      <c r="I84" s="136" t="s">
        <v>154</v>
      </c>
      <c r="J84" s="135" t="s">
        <v>12</v>
      </c>
      <c r="K84" s="67" t="s">
        <v>3</v>
      </c>
      <c r="L84" s="23"/>
      <c r="M84" s="7"/>
      <c r="N84" s="7"/>
      <c r="O84" s="7"/>
      <c r="P84" s="7"/>
      <c r="Q84" s="7"/>
      <c r="R84" s="7"/>
      <c r="S84" s="7"/>
      <c r="T84" s="7"/>
      <c r="U84" s="7"/>
    </row>
    <row r="85" spans="1:21" ht="38.25" customHeight="1">
      <c r="A85" s="376">
        <v>13</v>
      </c>
      <c r="B85" s="4" t="s">
        <v>531</v>
      </c>
      <c r="C85" s="3">
        <v>2240</v>
      </c>
      <c r="D85" s="94" t="s">
        <v>2</v>
      </c>
      <c r="E85" s="5">
        <v>30000</v>
      </c>
      <c r="F85" s="27" t="s">
        <v>196</v>
      </c>
      <c r="G85" s="27" t="s">
        <v>196</v>
      </c>
      <c r="H85" s="27" t="s">
        <v>196</v>
      </c>
      <c r="I85" s="171" t="s">
        <v>532</v>
      </c>
      <c r="J85" s="114" t="s">
        <v>53</v>
      </c>
      <c r="K85" s="3" t="s">
        <v>3</v>
      </c>
      <c r="M85" s="7"/>
      <c r="N85" s="7"/>
      <c r="O85" s="7"/>
      <c r="P85" s="7"/>
      <c r="Q85" s="7"/>
      <c r="R85" s="7"/>
      <c r="S85" s="7"/>
      <c r="T85" s="7"/>
      <c r="U85" s="7"/>
    </row>
    <row r="86" spans="1:21" ht="35.25" customHeight="1" hidden="1">
      <c r="A86" s="376">
        <v>14</v>
      </c>
      <c r="B86" s="4" t="s">
        <v>529</v>
      </c>
      <c r="C86" s="3">
        <v>2240</v>
      </c>
      <c r="D86" s="94" t="s">
        <v>2</v>
      </c>
      <c r="E86" s="48">
        <v>0</v>
      </c>
      <c r="F86" s="3" t="s">
        <v>196</v>
      </c>
      <c r="G86" s="3" t="s">
        <v>196</v>
      </c>
      <c r="H86" s="3" t="s">
        <v>196</v>
      </c>
      <c r="I86" s="171" t="s">
        <v>530</v>
      </c>
      <c r="J86" s="114" t="s">
        <v>87</v>
      </c>
      <c r="K86" s="3" t="s">
        <v>3</v>
      </c>
      <c r="M86" s="7"/>
      <c r="N86" s="7"/>
      <c r="O86" s="7"/>
      <c r="P86" s="7"/>
      <c r="Q86" s="7"/>
      <c r="R86" s="7"/>
      <c r="S86" s="7"/>
      <c r="T86" s="7"/>
      <c r="U86" s="7"/>
    </row>
    <row r="87" spans="1:21" ht="35.25" customHeight="1" hidden="1">
      <c r="A87" s="429"/>
      <c r="B87" s="26" t="s">
        <v>533</v>
      </c>
      <c r="C87" s="3">
        <v>2240</v>
      </c>
      <c r="D87" s="94" t="s">
        <v>2</v>
      </c>
      <c r="E87" s="48">
        <v>0</v>
      </c>
      <c r="F87" s="3" t="s">
        <v>196</v>
      </c>
      <c r="G87" s="3" t="s">
        <v>196</v>
      </c>
      <c r="H87" s="3" t="s">
        <v>196</v>
      </c>
      <c r="I87" s="164" t="s">
        <v>534</v>
      </c>
      <c r="J87" s="114"/>
      <c r="K87" s="3"/>
      <c r="M87" s="7"/>
      <c r="N87" s="7"/>
      <c r="O87" s="7"/>
      <c r="P87" s="7"/>
      <c r="Q87" s="7"/>
      <c r="R87" s="7"/>
      <c r="S87" s="7"/>
      <c r="T87" s="7"/>
      <c r="U87" s="7"/>
    </row>
    <row r="88" spans="1:21" ht="35.25" customHeight="1" hidden="1">
      <c r="A88" s="429"/>
      <c r="B88" s="26" t="s">
        <v>535</v>
      </c>
      <c r="C88" s="3">
        <v>2240</v>
      </c>
      <c r="D88" s="94" t="s">
        <v>2</v>
      </c>
      <c r="E88" s="48">
        <v>0</v>
      </c>
      <c r="F88" s="3" t="s">
        <v>196</v>
      </c>
      <c r="G88" s="3" t="s">
        <v>196</v>
      </c>
      <c r="H88" s="3" t="s">
        <v>196</v>
      </c>
      <c r="I88" s="164" t="s">
        <v>536</v>
      </c>
      <c r="J88" s="114"/>
      <c r="K88" s="3"/>
      <c r="M88" s="7"/>
      <c r="N88" s="7"/>
      <c r="O88" s="7"/>
      <c r="P88" s="7"/>
      <c r="Q88" s="7"/>
      <c r="R88" s="7"/>
      <c r="S88" s="7"/>
      <c r="T88" s="7"/>
      <c r="U88" s="7"/>
    </row>
    <row r="89" spans="1:21" s="60" customFormat="1" ht="56.25" customHeight="1" thickBot="1">
      <c r="A89" s="390">
        <v>15</v>
      </c>
      <c r="B89" s="391" t="s">
        <v>525</v>
      </c>
      <c r="C89" s="3">
        <v>2240</v>
      </c>
      <c r="D89" s="103" t="s">
        <v>2</v>
      </c>
      <c r="E89" s="70">
        <v>62000</v>
      </c>
      <c r="F89" s="27" t="s">
        <v>196</v>
      </c>
      <c r="G89" s="27" t="s">
        <v>196</v>
      </c>
      <c r="H89" s="27" t="s">
        <v>196</v>
      </c>
      <c r="I89" s="448" t="s">
        <v>526</v>
      </c>
      <c r="J89" s="114" t="s">
        <v>87</v>
      </c>
      <c r="K89" s="3" t="s">
        <v>3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12" ht="17.25" customHeight="1" thickBot="1">
      <c r="A90" s="89" t="s">
        <v>178</v>
      </c>
      <c r="B90" s="90" t="s">
        <v>179</v>
      </c>
      <c r="C90" s="90" t="s">
        <v>180</v>
      </c>
      <c r="D90" s="90" t="s">
        <v>181</v>
      </c>
      <c r="E90" s="90" t="s">
        <v>182</v>
      </c>
      <c r="F90" s="90" t="s">
        <v>183</v>
      </c>
      <c r="G90" s="90" t="s">
        <v>184</v>
      </c>
      <c r="H90" s="90" t="s">
        <v>185</v>
      </c>
      <c r="I90" s="91" t="s">
        <v>197</v>
      </c>
      <c r="J90" s="90" t="s">
        <v>198</v>
      </c>
      <c r="K90" s="89" t="s">
        <v>199</v>
      </c>
      <c r="L90" s="23"/>
    </row>
    <row r="91" spans="1:21" ht="27" customHeight="1">
      <c r="A91" s="376">
        <v>16</v>
      </c>
      <c r="B91" s="4" t="s">
        <v>632</v>
      </c>
      <c r="C91" s="3">
        <v>2240</v>
      </c>
      <c r="D91" s="94" t="s">
        <v>2</v>
      </c>
      <c r="E91" s="48">
        <v>22000</v>
      </c>
      <c r="F91" s="27" t="s">
        <v>196</v>
      </c>
      <c r="G91" s="27" t="s">
        <v>196</v>
      </c>
      <c r="H91" s="27" t="s">
        <v>196</v>
      </c>
      <c r="I91" s="171" t="s">
        <v>599</v>
      </c>
      <c r="J91" s="114" t="s">
        <v>12</v>
      </c>
      <c r="K91" s="3" t="s">
        <v>3</v>
      </c>
      <c r="M91" s="7"/>
      <c r="N91" s="7"/>
      <c r="O91" s="7"/>
      <c r="P91" s="7"/>
      <c r="Q91" s="7"/>
      <c r="R91" s="7"/>
      <c r="S91" s="7"/>
      <c r="T91" s="7"/>
      <c r="U91" s="7"/>
    </row>
    <row r="92" spans="1:21" s="60" customFormat="1" ht="40.5" customHeight="1" hidden="1">
      <c r="A92" s="430">
        <v>17</v>
      </c>
      <c r="B92" s="72" t="s">
        <v>326</v>
      </c>
      <c r="C92" s="3">
        <v>2240</v>
      </c>
      <c r="D92" s="95" t="s">
        <v>2</v>
      </c>
      <c r="E92" s="48">
        <v>0</v>
      </c>
      <c r="F92" s="69" t="s">
        <v>196</v>
      </c>
      <c r="G92" s="69" t="s">
        <v>196</v>
      </c>
      <c r="H92" s="69" t="s">
        <v>196</v>
      </c>
      <c r="I92" s="59" t="s">
        <v>325</v>
      </c>
      <c r="J92" s="118"/>
      <c r="K92" s="13" t="s">
        <v>3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28.5" customHeight="1">
      <c r="A93" s="431" t="s">
        <v>548</v>
      </c>
      <c r="B93" s="45" t="s">
        <v>546</v>
      </c>
      <c r="C93" s="46">
        <v>2240</v>
      </c>
      <c r="D93" s="98" t="s">
        <v>79</v>
      </c>
      <c r="E93" s="47">
        <f>26990+69000</f>
        <v>95990</v>
      </c>
      <c r="F93" s="27" t="s">
        <v>196</v>
      </c>
      <c r="G93" s="27" t="s">
        <v>196</v>
      </c>
      <c r="H93" s="27" t="s">
        <v>196</v>
      </c>
      <c r="I93" s="171" t="s">
        <v>545</v>
      </c>
      <c r="J93" s="100" t="s">
        <v>81</v>
      </c>
      <c r="K93" s="3" t="s">
        <v>3</v>
      </c>
      <c r="L93" s="171"/>
      <c r="M93" s="7"/>
      <c r="N93" s="7"/>
      <c r="O93" s="7"/>
      <c r="P93" s="7"/>
      <c r="Q93" s="7"/>
      <c r="R93" s="7"/>
      <c r="S93" s="7"/>
      <c r="T93" s="7"/>
      <c r="U93" s="7"/>
    </row>
    <row r="94" spans="1:21" ht="39.75" customHeight="1">
      <c r="A94" s="431">
        <v>20</v>
      </c>
      <c r="B94" s="45" t="s">
        <v>537</v>
      </c>
      <c r="C94" s="46">
        <v>2240</v>
      </c>
      <c r="D94" s="98" t="s">
        <v>79</v>
      </c>
      <c r="E94" s="47">
        <v>6030</v>
      </c>
      <c r="F94" s="3" t="s">
        <v>196</v>
      </c>
      <c r="G94" s="3" t="s">
        <v>196</v>
      </c>
      <c r="H94" s="3" t="s">
        <v>196</v>
      </c>
      <c r="I94" s="448" t="s">
        <v>539</v>
      </c>
      <c r="J94" s="458"/>
      <c r="K94" s="459"/>
      <c r="L94" s="23"/>
      <c r="M94" s="7"/>
      <c r="N94" s="7"/>
      <c r="O94" s="7"/>
      <c r="P94" s="7"/>
      <c r="Q94" s="7"/>
      <c r="R94" s="7"/>
      <c r="S94" s="7"/>
      <c r="T94" s="7"/>
      <c r="U94" s="7"/>
    </row>
    <row r="95" spans="1:21" ht="39.75" customHeight="1">
      <c r="A95" s="431">
        <v>20</v>
      </c>
      <c r="B95" s="45" t="s">
        <v>543</v>
      </c>
      <c r="C95" s="46">
        <v>2240</v>
      </c>
      <c r="D95" s="98" t="s">
        <v>79</v>
      </c>
      <c r="E95" s="47">
        <f>26990+69000</f>
        <v>95990</v>
      </c>
      <c r="F95" s="3" t="s">
        <v>196</v>
      </c>
      <c r="G95" s="3" t="s">
        <v>196</v>
      </c>
      <c r="H95" s="3" t="s">
        <v>196</v>
      </c>
      <c r="I95" s="448" t="s">
        <v>540</v>
      </c>
      <c r="J95" s="458"/>
      <c r="K95" s="459"/>
      <c r="M95" s="7"/>
      <c r="N95" s="7"/>
      <c r="O95" s="7"/>
      <c r="P95" s="7"/>
      <c r="Q95" s="7"/>
      <c r="R95" s="7"/>
      <c r="S95" s="7"/>
      <c r="T95" s="7"/>
      <c r="U95" s="7"/>
    </row>
    <row r="96" spans="1:21" s="78" customFormat="1" ht="28.5" customHeight="1">
      <c r="A96" s="431">
        <v>19</v>
      </c>
      <c r="B96" s="45" t="s">
        <v>547</v>
      </c>
      <c r="C96" s="46">
        <v>2240</v>
      </c>
      <c r="D96" s="98" t="s">
        <v>2</v>
      </c>
      <c r="E96" s="47">
        <v>24000</v>
      </c>
      <c r="F96" s="456" t="s">
        <v>196</v>
      </c>
      <c r="G96" s="456" t="s">
        <v>196</v>
      </c>
      <c r="H96" s="456" t="s">
        <v>196</v>
      </c>
      <c r="I96" s="171" t="s">
        <v>542</v>
      </c>
      <c r="J96" s="114" t="s">
        <v>173</v>
      </c>
      <c r="K96" s="3" t="s">
        <v>3</v>
      </c>
      <c r="M96" s="79"/>
      <c r="N96" s="79"/>
      <c r="O96" s="79"/>
      <c r="P96" s="79"/>
      <c r="Q96" s="79"/>
      <c r="R96" s="79"/>
      <c r="S96" s="79"/>
      <c r="T96" s="79"/>
      <c r="U96" s="79"/>
    </row>
    <row r="97" spans="1:21" ht="28.5" customHeight="1" thickBot="1">
      <c r="A97" s="431">
        <v>18</v>
      </c>
      <c r="B97" s="45" t="s">
        <v>541</v>
      </c>
      <c r="C97" s="46">
        <v>2240</v>
      </c>
      <c r="D97" s="98" t="s">
        <v>79</v>
      </c>
      <c r="E97" s="47">
        <f>42000</f>
        <v>42000</v>
      </c>
      <c r="F97" s="27" t="s">
        <v>196</v>
      </c>
      <c r="G97" s="27" t="s">
        <v>196</v>
      </c>
      <c r="H97" s="27" t="s">
        <v>196</v>
      </c>
      <c r="I97" s="171" t="s">
        <v>538</v>
      </c>
      <c r="J97" s="100" t="s">
        <v>81</v>
      </c>
      <c r="K97" s="3" t="s">
        <v>3</v>
      </c>
      <c r="L97" s="171"/>
      <c r="M97" s="7"/>
      <c r="N97" s="7"/>
      <c r="O97" s="7"/>
      <c r="P97" s="7"/>
      <c r="Q97" s="7"/>
      <c r="R97" s="7"/>
      <c r="S97" s="7"/>
      <c r="T97" s="7"/>
      <c r="U97" s="7"/>
    </row>
    <row r="98" spans="1:21" s="166" customFormat="1" ht="40.5" customHeight="1" hidden="1">
      <c r="A98" s="573"/>
      <c r="B98" s="574" t="s">
        <v>105</v>
      </c>
      <c r="C98" s="382">
        <v>2240</v>
      </c>
      <c r="D98" s="575" t="s">
        <v>2</v>
      </c>
      <c r="E98" s="576"/>
      <c r="F98" s="385" t="s">
        <v>196</v>
      </c>
      <c r="G98" s="385" t="s">
        <v>196</v>
      </c>
      <c r="H98" s="385" t="s">
        <v>196</v>
      </c>
      <c r="I98" s="577" t="s">
        <v>104</v>
      </c>
      <c r="J98" s="165" t="s">
        <v>12</v>
      </c>
      <c r="K98" s="161" t="s">
        <v>3</v>
      </c>
      <c r="L98" s="568" t="s">
        <v>112</v>
      </c>
      <c r="M98" s="19"/>
      <c r="N98" s="19"/>
      <c r="O98" s="19"/>
      <c r="P98" s="24"/>
      <c r="Q98" s="24"/>
      <c r="R98" s="24"/>
      <c r="S98" s="24"/>
      <c r="T98" s="24"/>
      <c r="U98" s="24"/>
    </row>
    <row r="99" spans="1:21" s="166" customFormat="1" ht="26.25" customHeight="1" hidden="1">
      <c r="A99" s="578"/>
      <c r="B99" s="401" t="s">
        <v>103</v>
      </c>
      <c r="C99" s="382">
        <v>2240</v>
      </c>
      <c r="D99" s="383" t="s">
        <v>2</v>
      </c>
      <c r="E99" s="384"/>
      <c r="F99" s="385" t="s">
        <v>196</v>
      </c>
      <c r="G99" s="385" t="s">
        <v>196</v>
      </c>
      <c r="H99" s="385" t="s">
        <v>196</v>
      </c>
      <c r="I99" s="579" t="s">
        <v>102</v>
      </c>
      <c r="J99" s="172" t="s">
        <v>12</v>
      </c>
      <c r="K99" s="161" t="s">
        <v>3</v>
      </c>
      <c r="M99" s="19"/>
      <c r="N99" s="19"/>
      <c r="O99" s="19"/>
      <c r="P99" s="24"/>
      <c r="Q99" s="24"/>
      <c r="R99" s="24"/>
      <c r="S99" s="24"/>
      <c r="T99" s="24"/>
      <c r="U99" s="24"/>
    </row>
    <row r="100" spans="1:21" s="166" customFormat="1" ht="29.25" customHeight="1" hidden="1">
      <c r="A100" s="573"/>
      <c r="B100" s="401" t="s">
        <v>544</v>
      </c>
      <c r="C100" s="382">
        <v>2240</v>
      </c>
      <c r="D100" s="383" t="s">
        <v>2</v>
      </c>
      <c r="E100" s="384"/>
      <c r="F100" s="385" t="s">
        <v>196</v>
      </c>
      <c r="G100" s="385" t="s">
        <v>196</v>
      </c>
      <c r="H100" s="385" t="s">
        <v>196</v>
      </c>
      <c r="I100" s="579" t="s">
        <v>101</v>
      </c>
      <c r="J100" s="172" t="s">
        <v>12</v>
      </c>
      <c r="K100" s="161" t="s">
        <v>3</v>
      </c>
      <c r="M100" s="19"/>
      <c r="N100" s="19"/>
      <c r="O100" s="19"/>
      <c r="P100" s="24"/>
      <c r="Q100" s="24"/>
      <c r="R100" s="24"/>
      <c r="S100" s="24"/>
      <c r="T100" s="24"/>
      <c r="U100" s="24"/>
    </row>
    <row r="101" spans="1:21" s="166" customFormat="1" ht="25.5" customHeight="1" hidden="1">
      <c r="A101" s="578"/>
      <c r="B101" s="401" t="s">
        <v>100</v>
      </c>
      <c r="C101" s="382">
        <v>2240</v>
      </c>
      <c r="D101" s="383" t="s">
        <v>2</v>
      </c>
      <c r="E101" s="384"/>
      <c r="F101" s="385" t="s">
        <v>196</v>
      </c>
      <c r="G101" s="385" t="s">
        <v>196</v>
      </c>
      <c r="H101" s="385" t="s">
        <v>196</v>
      </c>
      <c r="I101" s="579" t="s">
        <v>99</v>
      </c>
      <c r="J101" s="172" t="s">
        <v>12</v>
      </c>
      <c r="K101" s="161" t="s">
        <v>3</v>
      </c>
      <c r="M101" s="19"/>
      <c r="N101" s="19"/>
      <c r="O101" s="19"/>
      <c r="P101" s="24"/>
      <c r="Q101" s="24"/>
      <c r="R101" s="24"/>
      <c r="S101" s="24"/>
      <c r="T101" s="24"/>
      <c r="U101" s="24"/>
    </row>
    <row r="102" spans="1:21" s="166" customFormat="1" ht="25.5" customHeight="1" hidden="1" thickBot="1">
      <c r="A102" s="573"/>
      <c r="B102" s="401" t="s">
        <v>98</v>
      </c>
      <c r="C102" s="382">
        <v>2240</v>
      </c>
      <c r="D102" s="383" t="s">
        <v>2</v>
      </c>
      <c r="E102" s="384"/>
      <c r="F102" s="385" t="s">
        <v>196</v>
      </c>
      <c r="G102" s="385" t="s">
        <v>196</v>
      </c>
      <c r="H102" s="385" t="s">
        <v>196</v>
      </c>
      <c r="I102" s="579" t="s">
        <v>24</v>
      </c>
      <c r="J102" s="172" t="s">
        <v>12</v>
      </c>
      <c r="K102" s="161" t="s">
        <v>3</v>
      </c>
      <c r="M102" s="19"/>
      <c r="N102" s="19"/>
      <c r="O102" s="19"/>
      <c r="P102" s="24"/>
      <c r="Q102" s="24"/>
      <c r="R102" s="24"/>
      <c r="S102" s="24"/>
      <c r="T102" s="24"/>
      <c r="U102" s="24"/>
    </row>
    <row r="103" spans="1:21" ht="53.25" customHeight="1" hidden="1">
      <c r="A103" s="108">
        <v>1</v>
      </c>
      <c r="B103" s="151" t="s">
        <v>64</v>
      </c>
      <c r="C103" s="3">
        <v>2240</v>
      </c>
      <c r="D103" s="95" t="s">
        <v>2</v>
      </c>
      <c r="E103" s="65">
        <v>0</v>
      </c>
      <c r="F103" s="3" t="s">
        <v>196</v>
      </c>
      <c r="G103" s="3" t="s">
        <v>196</v>
      </c>
      <c r="H103" s="3" t="s">
        <v>196</v>
      </c>
      <c r="I103" s="59" t="s">
        <v>29</v>
      </c>
      <c r="J103" s="118" t="s">
        <v>12</v>
      </c>
      <c r="K103" s="69" t="s">
        <v>3</v>
      </c>
      <c r="L103" s="445"/>
      <c r="M103" s="63"/>
      <c r="P103" s="7"/>
      <c r="Q103" s="7"/>
      <c r="R103" s="7"/>
      <c r="S103" s="7"/>
      <c r="T103" s="7"/>
      <c r="U103" s="7"/>
    </row>
    <row r="104" spans="1:21" s="24" customFormat="1" ht="42.75" customHeight="1" hidden="1" thickBot="1">
      <c r="A104" s="107">
        <v>2</v>
      </c>
      <c r="B104" s="68" t="s">
        <v>34</v>
      </c>
      <c r="C104" s="3">
        <v>2240</v>
      </c>
      <c r="D104" s="99" t="s">
        <v>2</v>
      </c>
      <c r="E104" s="158">
        <v>0</v>
      </c>
      <c r="F104" s="27" t="s">
        <v>196</v>
      </c>
      <c r="G104" s="27" t="s">
        <v>196</v>
      </c>
      <c r="H104" s="27" t="s">
        <v>196</v>
      </c>
      <c r="I104" s="71" t="s">
        <v>30</v>
      </c>
      <c r="J104" s="121" t="s">
        <v>12</v>
      </c>
      <c r="K104" s="69" t="s">
        <v>3</v>
      </c>
      <c r="M104" s="19"/>
      <c r="N104" s="19"/>
      <c r="O104" s="19"/>
      <c r="P104" s="7"/>
      <c r="Q104" s="7"/>
      <c r="R104" s="7"/>
      <c r="S104" s="7"/>
      <c r="T104" s="7"/>
      <c r="U104" s="7"/>
    </row>
    <row r="105" spans="1:12" ht="17.25" customHeight="1" thickBot="1">
      <c r="A105" s="89" t="s">
        <v>178</v>
      </c>
      <c r="B105" s="90" t="s">
        <v>179</v>
      </c>
      <c r="C105" s="90" t="s">
        <v>180</v>
      </c>
      <c r="D105" s="90" t="s">
        <v>181</v>
      </c>
      <c r="E105" s="90" t="s">
        <v>182</v>
      </c>
      <c r="F105" s="90" t="s">
        <v>183</v>
      </c>
      <c r="G105" s="90" t="s">
        <v>184</v>
      </c>
      <c r="H105" s="90" t="s">
        <v>185</v>
      </c>
      <c r="I105" s="91" t="s">
        <v>197</v>
      </c>
      <c r="J105" s="90" t="s">
        <v>198</v>
      </c>
      <c r="K105" s="89" t="s">
        <v>199</v>
      </c>
      <c r="L105" s="23"/>
    </row>
    <row r="106" spans="1:21" ht="27.75" customHeight="1" hidden="1">
      <c r="A106" s="108">
        <v>3</v>
      </c>
      <c r="B106" s="72" t="s">
        <v>35</v>
      </c>
      <c r="C106" s="3">
        <v>2240</v>
      </c>
      <c r="D106" s="95" t="s">
        <v>2</v>
      </c>
      <c r="E106" s="65">
        <v>0</v>
      </c>
      <c r="F106" s="3" t="s">
        <v>196</v>
      </c>
      <c r="G106" s="3" t="s">
        <v>196</v>
      </c>
      <c r="H106" s="3" t="s">
        <v>196</v>
      </c>
      <c r="I106" s="59" t="s">
        <v>36</v>
      </c>
      <c r="J106" s="118" t="s">
        <v>12</v>
      </c>
      <c r="K106" s="69" t="s">
        <v>3</v>
      </c>
      <c r="P106" s="7"/>
      <c r="Q106" s="7"/>
      <c r="R106" s="7"/>
      <c r="S106" s="7"/>
      <c r="T106" s="7"/>
      <c r="U106" s="7"/>
    </row>
    <row r="107" spans="1:21" ht="28.5" customHeight="1" hidden="1">
      <c r="A107" s="107">
        <v>4</v>
      </c>
      <c r="B107" s="68" t="s">
        <v>37</v>
      </c>
      <c r="C107" s="3">
        <v>2240</v>
      </c>
      <c r="D107" s="99" t="s">
        <v>2</v>
      </c>
      <c r="E107" s="65">
        <v>0</v>
      </c>
      <c r="F107" s="103" t="s">
        <v>196</v>
      </c>
      <c r="G107" s="103" t="s">
        <v>196</v>
      </c>
      <c r="H107" s="103" t="s">
        <v>196</v>
      </c>
      <c r="I107" s="71" t="s">
        <v>31</v>
      </c>
      <c r="J107" s="118" t="s">
        <v>12</v>
      </c>
      <c r="K107" s="69" t="s">
        <v>3</v>
      </c>
      <c r="N107" s="7"/>
      <c r="O107" s="7"/>
      <c r="P107" s="7"/>
      <c r="Q107" s="7"/>
      <c r="R107" s="7"/>
      <c r="S107" s="7"/>
      <c r="T107" s="7"/>
      <c r="U107" s="7"/>
    </row>
    <row r="108" spans="1:21" ht="28.5" customHeight="1" hidden="1">
      <c r="A108" s="108">
        <v>5</v>
      </c>
      <c r="B108" s="72" t="s">
        <v>49</v>
      </c>
      <c r="C108" s="3">
        <v>2240</v>
      </c>
      <c r="D108" s="95" t="s">
        <v>2</v>
      </c>
      <c r="E108" s="65">
        <v>0</v>
      </c>
      <c r="F108" s="94" t="s">
        <v>196</v>
      </c>
      <c r="G108" s="94" t="s">
        <v>196</v>
      </c>
      <c r="H108" s="94" t="s">
        <v>196</v>
      </c>
      <c r="I108" s="59" t="s">
        <v>50</v>
      </c>
      <c r="J108" s="118" t="s">
        <v>12</v>
      </c>
      <c r="K108" s="69" t="s">
        <v>3</v>
      </c>
      <c r="N108" s="7"/>
      <c r="O108" s="7"/>
      <c r="P108" s="7"/>
      <c r="Q108" s="7"/>
      <c r="R108" s="7"/>
      <c r="S108" s="7"/>
      <c r="T108" s="7"/>
      <c r="U108" s="7"/>
    </row>
    <row r="109" spans="1:21" ht="70.5" customHeight="1">
      <c r="A109" s="107">
        <v>6</v>
      </c>
      <c r="B109" s="68" t="s">
        <v>616</v>
      </c>
      <c r="C109" s="3">
        <v>2240</v>
      </c>
      <c r="D109" s="99" t="s">
        <v>2</v>
      </c>
      <c r="E109" s="158">
        <v>61320</v>
      </c>
      <c r="F109" s="103" t="s">
        <v>196</v>
      </c>
      <c r="G109" s="103" t="s">
        <v>196</v>
      </c>
      <c r="H109" s="103" t="s">
        <v>196</v>
      </c>
      <c r="I109" s="164" t="s">
        <v>617</v>
      </c>
      <c r="J109" s="118"/>
      <c r="K109" s="69"/>
      <c r="N109" s="7"/>
      <c r="O109" s="7"/>
      <c r="P109" s="7"/>
      <c r="Q109" s="7"/>
      <c r="R109" s="7"/>
      <c r="S109" s="7"/>
      <c r="T109" s="7"/>
      <c r="U109" s="7"/>
    </row>
    <row r="110" spans="1:21" ht="30" customHeight="1">
      <c r="A110" s="108">
        <v>7</v>
      </c>
      <c r="B110" s="72" t="s">
        <v>608</v>
      </c>
      <c r="C110" s="3">
        <v>2240</v>
      </c>
      <c r="D110" s="95" t="s">
        <v>2</v>
      </c>
      <c r="E110" s="65">
        <f>90197+280</f>
        <v>90477</v>
      </c>
      <c r="F110" s="103" t="s">
        <v>196</v>
      </c>
      <c r="G110" s="103" t="s">
        <v>196</v>
      </c>
      <c r="H110" s="103" t="s">
        <v>196</v>
      </c>
      <c r="I110" s="171" t="s">
        <v>609</v>
      </c>
      <c r="J110" s="118" t="s">
        <v>12</v>
      </c>
      <c r="K110" s="69" t="s">
        <v>3</v>
      </c>
      <c r="N110" s="7"/>
      <c r="O110" s="7"/>
      <c r="P110" s="7"/>
      <c r="Q110" s="7"/>
      <c r="R110" s="7"/>
      <c r="S110" s="7"/>
      <c r="T110" s="7"/>
      <c r="U110" s="7"/>
    </row>
    <row r="111" spans="1:21" ht="41.25" customHeight="1">
      <c r="A111" s="107">
        <v>8</v>
      </c>
      <c r="B111" s="72" t="s">
        <v>606</v>
      </c>
      <c r="C111" s="3">
        <v>2240</v>
      </c>
      <c r="D111" s="95" t="s">
        <v>2</v>
      </c>
      <c r="E111" s="65">
        <v>65000</v>
      </c>
      <c r="F111" s="103" t="s">
        <v>196</v>
      </c>
      <c r="G111" s="103" t="s">
        <v>196</v>
      </c>
      <c r="H111" s="103" t="s">
        <v>196</v>
      </c>
      <c r="I111" s="171" t="s">
        <v>607</v>
      </c>
      <c r="J111" s="118"/>
      <c r="K111" s="69"/>
      <c r="N111" s="7"/>
      <c r="O111" s="7"/>
      <c r="P111" s="7"/>
      <c r="Q111" s="7"/>
      <c r="R111" s="7"/>
      <c r="S111" s="7"/>
      <c r="T111" s="7"/>
      <c r="U111" s="7"/>
    </row>
    <row r="112" spans="1:21" ht="36.75" customHeight="1">
      <c r="A112" s="108">
        <v>9</v>
      </c>
      <c r="B112" s="72" t="s">
        <v>614</v>
      </c>
      <c r="C112" s="3">
        <v>2240</v>
      </c>
      <c r="D112" s="95" t="s">
        <v>2</v>
      </c>
      <c r="E112" s="65">
        <v>36700</v>
      </c>
      <c r="F112" s="103" t="s">
        <v>196</v>
      </c>
      <c r="G112" s="103" t="s">
        <v>196</v>
      </c>
      <c r="H112" s="103" t="s">
        <v>196</v>
      </c>
      <c r="I112" s="171" t="s">
        <v>615</v>
      </c>
      <c r="J112" s="118" t="s">
        <v>12</v>
      </c>
      <c r="K112" s="69" t="s">
        <v>3</v>
      </c>
      <c r="N112" s="7"/>
      <c r="O112" s="7"/>
      <c r="P112" s="7"/>
      <c r="Q112" s="7"/>
      <c r="R112" s="7"/>
      <c r="S112" s="7"/>
      <c r="T112" s="7"/>
      <c r="U112" s="7"/>
    </row>
    <row r="113" spans="1:21" ht="31.5" customHeight="1">
      <c r="A113" s="107">
        <v>10</v>
      </c>
      <c r="B113" s="72" t="s">
        <v>612</v>
      </c>
      <c r="C113" s="3">
        <v>2240</v>
      </c>
      <c r="D113" s="95" t="s">
        <v>2</v>
      </c>
      <c r="E113" s="65">
        <v>99999</v>
      </c>
      <c r="F113" s="103" t="s">
        <v>196</v>
      </c>
      <c r="G113" s="103" t="s">
        <v>196</v>
      </c>
      <c r="H113" s="103" t="s">
        <v>196</v>
      </c>
      <c r="I113" s="171" t="s">
        <v>613</v>
      </c>
      <c r="J113" s="118" t="s">
        <v>12</v>
      </c>
      <c r="K113" s="69" t="s">
        <v>3</v>
      </c>
      <c r="N113" s="7"/>
      <c r="O113" s="7"/>
      <c r="P113" s="7"/>
      <c r="Q113" s="7"/>
      <c r="R113" s="7"/>
      <c r="S113" s="7"/>
      <c r="T113" s="7"/>
      <c r="U113" s="7"/>
    </row>
    <row r="114" spans="1:21" ht="45.75" customHeight="1" thickBot="1">
      <c r="A114" s="108">
        <v>11</v>
      </c>
      <c r="B114" s="72" t="s">
        <v>611</v>
      </c>
      <c r="C114" s="3">
        <v>2240</v>
      </c>
      <c r="D114" s="95" t="s">
        <v>2</v>
      </c>
      <c r="E114" s="65">
        <v>70200</v>
      </c>
      <c r="F114" s="103" t="s">
        <v>196</v>
      </c>
      <c r="G114" s="103" t="s">
        <v>196</v>
      </c>
      <c r="H114" s="103" t="s">
        <v>196</v>
      </c>
      <c r="I114" s="171" t="s">
        <v>610</v>
      </c>
      <c r="J114" s="118" t="s">
        <v>12</v>
      </c>
      <c r="K114" s="69" t="s">
        <v>3</v>
      </c>
      <c r="N114" s="7"/>
      <c r="O114" s="7"/>
      <c r="P114" s="7"/>
      <c r="Q114" s="7"/>
      <c r="R114" s="7"/>
      <c r="S114" s="7"/>
      <c r="T114" s="7"/>
      <c r="U114" s="7"/>
    </row>
    <row r="115" spans="1:21" ht="45.75" customHeight="1" hidden="1" thickBot="1">
      <c r="A115" s="107"/>
      <c r="B115" s="68"/>
      <c r="C115" s="27"/>
      <c r="D115" s="99"/>
      <c r="E115" s="44">
        <f>SUM(E116:E116)</f>
        <v>290700</v>
      </c>
      <c r="F115" s="103"/>
      <c r="G115" s="103"/>
      <c r="H115" s="103"/>
      <c r="I115" s="164"/>
      <c r="J115" s="587"/>
      <c r="K115" s="588"/>
      <c r="N115" s="7"/>
      <c r="O115" s="7"/>
      <c r="P115" s="7"/>
      <c r="Q115" s="7"/>
      <c r="R115" s="7"/>
      <c r="S115" s="7"/>
      <c r="T115" s="7"/>
      <c r="U115" s="7"/>
    </row>
    <row r="116" spans="1:21" ht="31.5" customHeight="1">
      <c r="A116" s="109"/>
      <c r="B116" s="42" t="s">
        <v>461</v>
      </c>
      <c r="C116" s="43"/>
      <c r="D116" s="102"/>
      <c r="E116" s="44">
        <f>SUM(E117:E117)</f>
        <v>290700</v>
      </c>
      <c r="F116" s="43"/>
      <c r="G116" s="43"/>
      <c r="H116" s="43"/>
      <c r="I116" s="112"/>
      <c r="J116" s="587"/>
      <c r="K116" s="588"/>
      <c r="N116" s="7"/>
      <c r="O116" s="7"/>
      <c r="P116" s="7"/>
      <c r="Q116" s="7"/>
      <c r="R116" s="7"/>
      <c r="S116" s="7"/>
      <c r="T116" s="7"/>
      <c r="U116" s="7"/>
    </row>
    <row r="117" spans="1:21" ht="45.75" customHeight="1" thickBot="1">
      <c r="A117" s="129">
        <v>1</v>
      </c>
      <c r="B117" s="130" t="s">
        <v>623</v>
      </c>
      <c r="C117" s="87">
        <v>2271</v>
      </c>
      <c r="D117" s="131" t="s">
        <v>2</v>
      </c>
      <c r="E117" s="132">
        <v>290700</v>
      </c>
      <c r="F117" s="39" t="s">
        <v>196</v>
      </c>
      <c r="G117" s="39" t="s">
        <v>196</v>
      </c>
      <c r="H117" s="39" t="s">
        <v>196</v>
      </c>
      <c r="I117" s="586" t="s">
        <v>627</v>
      </c>
      <c r="J117" s="587"/>
      <c r="K117" s="588"/>
      <c r="N117" s="7"/>
      <c r="O117" s="7"/>
      <c r="P117" s="7"/>
      <c r="Q117" s="7"/>
      <c r="R117" s="7"/>
      <c r="S117" s="7"/>
      <c r="T117" s="7"/>
      <c r="U117" s="7"/>
    </row>
    <row r="118" spans="1:21" ht="17.25" customHeight="1">
      <c r="A118" s="109"/>
      <c r="B118" s="42" t="s">
        <v>462</v>
      </c>
      <c r="C118" s="43"/>
      <c r="D118" s="102"/>
      <c r="E118" s="44">
        <f>SUM(E119:E119)</f>
        <v>19345</v>
      </c>
      <c r="F118" s="43"/>
      <c r="G118" s="43"/>
      <c r="H118" s="43"/>
      <c r="I118" s="112"/>
      <c r="J118" s="587"/>
      <c r="K118" s="588"/>
      <c r="N118" s="7"/>
      <c r="O118" s="7"/>
      <c r="P118" s="7"/>
      <c r="Q118" s="7"/>
      <c r="R118" s="7"/>
      <c r="S118" s="7"/>
      <c r="T118" s="7"/>
      <c r="U118" s="7"/>
    </row>
    <row r="119" spans="1:21" ht="30.75" customHeight="1" thickBot="1">
      <c r="A119" s="129">
        <v>1</v>
      </c>
      <c r="B119" s="130" t="s">
        <v>622</v>
      </c>
      <c r="C119" s="87">
        <v>2272</v>
      </c>
      <c r="D119" s="131" t="s">
        <v>2</v>
      </c>
      <c r="E119" s="132">
        <v>19345</v>
      </c>
      <c r="F119" s="39" t="s">
        <v>196</v>
      </c>
      <c r="G119" s="39" t="s">
        <v>196</v>
      </c>
      <c r="H119" s="39" t="s">
        <v>196</v>
      </c>
      <c r="I119" s="586" t="s">
        <v>624</v>
      </c>
      <c r="J119" s="101" t="s">
        <v>81</v>
      </c>
      <c r="K119" s="62" t="s">
        <v>80</v>
      </c>
      <c r="M119" s="7"/>
      <c r="N119" s="54" t="s">
        <v>393</v>
      </c>
      <c r="O119" s="7"/>
      <c r="P119" s="7"/>
      <c r="Q119" s="7"/>
      <c r="R119" s="7"/>
      <c r="S119" s="7"/>
      <c r="T119" s="7"/>
      <c r="U119" s="7"/>
    </row>
    <row r="120" spans="1:21" ht="18" customHeight="1" thickBot="1">
      <c r="A120" s="109"/>
      <c r="B120" s="42" t="s">
        <v>463</v>
      </c>
      <c r="C120" s="43"/>
      <c r="D120" s="102"/>
      <c r="E120" s="44">
        <f>SUM(E121:E121)</f>
        <v>306536</v>
      </c>
      <c r="F120" s="43"/>
      <c r="G120" s="43"/>
      <c r="H120" s="43"/>
      <c r="I120" s="112"/>
      <c r="J120" s="101" t="s">
        <v>81</v>
      </c>
      <c r="K120" s="62" t="s">
        <v>80</v>
      </c>
      <c r="M120" s="7"/>
      <c r="N120" s="54" t="s">
        <v>26</v>
      </c>
      <c r="O120" s="7"/>
      <c r="P120" s="7"/>
      <c r="Q120" s="7"/>
      <c r="R120" s="7"/>
      <c r="S120" s="7"/>
      <c r="T120" s="7"/>
      <c r="U120" s="7"/>
    </row>
    <row r="121" spans="1:21" ht="27" customHeight="1" thickBot="1">
      <c r="A121" s="129">
        <v>1</v>
      </c>
      <c r="B121" s="449" t="s">
        <v>625</v>
      </c>
      <c r="C121" s="87">
        <v>2273</v>
      </c>
      <c r="D121" s="131" t="s">
        <v>2</v>
      </c>
      <c r="E121" s="132">
        <v>306536</v>
      </c>
      <c r="F121" s="39" t="s">
        <v>196</v>
      </c>
      <c r="G121" s="39" t="s">
        <v>196</v>
      </c>
      <c r="H121" s="39" t="s">
        <v>196</v>
      </c>
      <c r="I121" s="586" t="s">
        <v>626</v>
      </c>
      <c r="J121" s="101" t="s">
        <v>81</v>
      </c>
      <c r="K121" s="62" t="s">
        <v>80</v>
      </c>
      <c r="M121" s="7"/>
      <c r="N121" s="150" t="s">
        <v>27</v>
      </c>
      <c r="O121" s="7"/>
      <c r="P121" s="7"/>
      <c r="Q121" s="7"/>
      <c r="R121" s="7"/>
      <c r="S121" s="7"/>
      <c r="T121" s="7"/>
      <c r="U121" s="7"/>
    </row>
    <row r="122" spans="1:21" ht="20.25" customHeight="1" hidden="1">
      <c r="A122" s="109"/>
      <c r="B122" s="42"/>
      <c r="C122" s="43"/>
      <c r="D122" s="102"/>
      <c r="E122" s="44"/>
      <c r="F122" s="43"/>
      <c r="G122" s="43"/>
      <c r="H122" s="43"/>
      <c r="I122" s="112"/>
      <c r="J122" s="127"/>
      <c r="K122" s="34"/>
      <c r="L122" s="445" t="s">
        <v>339</v>
      </c>
      <c r="M122" s="7" t="s">
        <v>340</v>
      </c>
      <c r="N122" s="7"/>
      <c r="O122" s="7"/>
      <c r="P122" s="7"/>
      <c r="Q122" s="7"/>
      <c r="R122" s="7"/>
      <c r="S122" s="7"/>
      <c r="T122" s="7"/>
      <c r="U122" s="7"/>
    </row>
    <row r="123" spans="1:21" ht="42.75" customHeight="1" hidden="1" thickBot="1">
      <c r="A123" s="129">
        <v>1</v>
      </c>
      <c r="B123" s="130"/>
      <c r="C123" s="87"/>
      <c r="D123" s="131"/>
      <c r="E123" s="132"/>
      <c r="F123" s="39"/>
      <c r="G123" s="39"/>
      <c r="H123" s="39"/>
      <c r="I123" s="586"/>
      <c r="J123" s="128" t="s">
        <v>12</v>
      </c>
      <c r="K123" s="31" t="s">
        <v>3</v>
      </c>
      <c r="L123" s="445">
        <f>'8.01'!Q33</f>
        <v>290700</v>
      </c>
      <c r="M123" s="63">
        <f>L123-E123</f>
        <v>290700</v>
      </c>
      <c r="N123" s="63"/>
      <c r="O123" s="7"/>
      <c r="P123" s="7"/>
      <c r="Q123" s="7"/>
      <c r="R123" s="7"/>
      <c r="S123" s="7"/>
      <c r="T123" s="7"/>
      <c r="U123" s="7"/>
    </row>
    <row r="124" spans="1:21" ht="20.25" customHeight="1" hidden="1">
      <c r="A124" s="109"/>
      <c r="B124" s="42"/>
      <c r="C124" s="43"/>
      <c r="D124" s="102"/>
      <c r="E124" s="44"/>
      <c r="F124" s="43"/>
      <c r="G124" s="43"/>
      <c r="H124" s="43"/>
      <c r="I124" s="112"/>
      <c r="J124" s="127"/>
      <c r="K124" s="34"/>
      <c r="L124" s="445" t="s">
        <v>339</v>
      </c>
      <c r="M124" s="7" t="s">
        <v>340</v>
      </c>
      <c r="N124" s="7"/>
      <c r="O124" s="7"/>
      <c r="P124" s="7"/>
      <c r="Q124" s="7"/>
      <c r="R124" s="7"/>
      <c r="S124" s="7"/>
      <c r="T124" s="7"/>
      <c r="U124" s="7"/>
    </row>
    <row r="125" spans="1:21" ht="29.25" customHeight="1" hidden="1" thickBot="1">
      <c r="A125" s="129">
        <v>1</v>
      </c>
      <c r="B125" s="130"/>
      <c r="C125" s="87"/>
      <c r="D125" s="131"/>
      <c r="E125" s="132"/>
      <c r="F125" s="39"/>
      <c r="G125" s="39"/>
      <c r="H125" s="39"/>
      <c r="I125" s="586"/>
      <c r="J125" s="128" t="s">
        <v>12</v>
      </c>
      <c r="K125" s="31" t="s">
        <v>3</v>
      </c>
      <c r="L125" s="445">
        <f>'8.01'!Q34</f>
        <v>19345</v>
      </c>
      <c r="M125" s="63">
        <f>L125-E125</f>
        <v>19345</v>
      </c>
      <c r="N125" s="63"/>
      <c r="O125" s="7"/>
      <c r="P125" s="7"/>
      <c r="Q125" s="7"/>
      <c r="R125" s="7"/>
      <c r="S125" s="7"/>
      <c r="T125" s="7"/>
      <c r="U125" s="7"/>
    </row>
    <row r="126" spans="1:21" ht="18" customHeight="1" hidden="1">
      <c r="A126" s="109"/>
      <c r="B126" s="42"/>
      <c r="C126" s="43"/>
      <c r="D126" s="102"/>
      <c r="E126" s="44"/>
      <c r="F126" s="43"/>
      <c r="G126" s="43"/>
      <c r="H126" s="43"/>
      <c r="I126" s="112"/>
      <c r="J126" s="127"/>
      <c r="K126" s="34"/>
      <c r="L126" s="445" t="s">
        <v>339</v>
      </c>
      <c r="M126" s="7" t="s">
        <v>340</v>
      </c>
      <c r="N126" s="7"/>
      <c r="O126" s="7"/>
      <c r="P126" s="7"/>
      <c r="Q126" s="7"/>
      <c r="R126" s="7"/>
      <c r="S126" s="7"/>
      <c r="T126" s="7"/>
      <c r="U126" s="7"/>
    </row>
    <row r="127" spans="1:21" ht="26.25" customHeight="1" hidden="1" thickBot="1">
      <c r="A127" s="129">
        <v>1</v>
      </c>
      <c r="B127" s="449"/>
      <c r="C127" s="87"/>
      <c r="D127" s="131"/>
      <c r="E127" s="132"/>
      <c r="F127" s="39"/>
      <c r="G127" s="39"/>
      <c r="H127" s="39"/>
      <c r="I127" s="586"/>
      <c r="J127" s="128" t="s">
        <v>12</v>
      </c>
      <c r="K127" s="31" t="s">
        <v>3</v>
      </c>
      <c r="L127" s="445">
        <f>'8.01'!Q35</f>
        <v>306536</v>
      </c>
      <c r="M127" s="63">
        <f>L127-E127</f>
        <v>306536</v>
      </c>
      <c r="N127" s="63"/>
      <c r="O127" s="7"/>
      <c r="P127" s="7"/>
      <c r="Q127" s="7"/>
      <c r="R127" s="7"/>
      <c r="S127" s="7"/>
      <c r="T127" s="7"/>
      <c r="U127" s="7"/>
    </row>
    <row r="128" spans="1:21" ht="27" customHeight="1" hidden="1" thickBot="1">
      <c r="A128" s="108">
        <v>12</v>
      </c>
      <c r="B128" s="72" t="s">
        <v>211</v>
      </c>
      <c r="C128" s="13">
        <v>1165</v>
      </c>
      <c r="D128" s="95" t="s">
        <v>2</v>
      </c>
      <c r="E128" s="180"/>
      <c r="F128" s="103" t="s">
        <v>196</v>
      </c>
      <c r="G128" s="103" t="s">
        <v>196</v>
      </c>
      <c r="H128" s="103" t="s">
        <v>196</v>
      </c>
      <c r="I128" s="59" t="s">
        <v>210</v>
      </c>
      <c r="J128" s="118" t="s">
        <v>12</v>
      </c>
      <c r="K128" s="69" t="s">
        <v>3</v>
      </c>
      <c r="N128" s="7"/>
      <c r="O128" s="7"/>
      <c r="P128" s="7"/>
      <c r="Q128" s="7"/>
      <c r="R128" s="7"/>
      <c r="S128" s="7"/>
      <c r="T128" s="7"/>
      <c r="U128" s="7"/>
    </row>
    <row r="129" spans="1:12" ht="17.25" customHeight="1" hidden="1" thickBot="1">
      <c r="A129" s="89" t="s">
        <v>178</v>
      </c>
      <c r="B129" s="90" t="s">
        <v>179</v>
      </c>
      <c r="C129" s="90" t="s">
        <v>180</v>
      </c>
      <c r="D129" s="90" t="s">
        <v>181</v>
      </c>
      <c r="E129" s="90" t="s">
        <v>182</v>
      </c>
      <c r="F129" s="90" t="s">
        <v>183</v>
      </c>
      <c r="G129" s="90" t="s">
        <v>184</v>
      </c>
      <c r="H129" s="90" t="s">
        <v>185</v>
      </c>
      <c r="I129" s="91" t="s">
        <v>197</v>
      </c>
      <c r="J129" s="152" t="s">
        <v>198</v>
      </c>
      <c r="K129" s="89" t="s">
        <v>199</v>
      </c>
      <c r="L129" s="23"/>
    </row>
    <row r="130" spans="1:21" ht="27.75" customHeight="1" hidden="1">
      <c r="A130" s="107">
        <v>13</v>
      </c>
      <c r="B130" s="72" t="s">
        <v>215</v>
      </c>
      <c r="C130" s="13">
        <v>1165</v>
      </c>
      <c r="D130" s="95" t="s">
        <v>2</v>
      </c>
      <c r="E130" s="48"/>
      <c r="F130" s="103" t="s">
        <v>196</v>
      </c>
      <c r="G130" s="103" t="s">
        <v>196</v>
      </c>
      <c r="H130" s="103" t="s">
        <v>196</v>
      </c>
      <c r="I130" s="59" t="s">
        <v>216</v>
      </c>
      <c r="J130" s="118" t="s">
        <v>12</v>
      </c>
      <c r="K130" s="69" t="s">
        <v>3</v>
      </c>
      <c r="N130" s="7"/>
      <c r="O130" s="7"/>
      <c r="P130" s="7"/>
      <c r="Q130" s="7"/>
      <c r="R130" s="7"/>
      <c r="S130" s="7"/>
      <c r="T130" s="7"/>
      <c r="U130" s="7"/>
    </row>
    <row r="131" spans="1:21" ht="24" customHeight="1" hidden="1">
      <c r="A131" s="108">
        <v>14</v>
      </c>
      <c r="B131" s="72" t="s">
        <v>213</v>
      </c>
      <c r="C131" s="13">
        <v>1165</v>
      </c>
      <c r="D131" s="95" t="s">
        <v>2</v>
      </c>
      <c r="E131" s="48"/>
      <c r="F131" s="103" t="s">
        <v>196</v>
      </c>
      <c r="G131" s="103" t="s">
        <v>196</v>
      </c>
      <c r="H131" s="103" t="s">
        <v>196</v>
      </c>
      <c r="I131" s="59" t="s">
        <v>214</v>
      </c>
      <c r="J131" s="118" t="s">
        <v>12</v>
      </c>
      <c r="K131" s="69" t="s">
        <v>3</v>
      </c>
      <c r="N131" s="7"/>
      <c r="O131" s="7"/>
      <c r="P131" s="7"/>
      <c r="Q131" s="7"/>
      <c r="R131" s="7"/>
      <c r="S131" s="7"/>
      <c r="T131" s="7"/>
      <c r="U131" s="7"/>
    </row>
    <row r="132" spans="1:21" ht="30" customHeight="1" hidden="1">
      <c r="A132" s="107">
        <v>15</v>
      </c>
      <c r="B132" s="72" t="s">
        <v>209</v>
      </c>
      <c r="C132" s="13">
        <v>1165</v>
      </c>
      <c r="D132" s="95" t="s">
        <v>2</v>
      </c>
      <c r="E132" s="48"/>
      <c r="F132" s="103" t="s">
        <v>196</v>
      </c>
      <c r="G132" s="103" t="s">
        <v>196</v>
      </c>
      <c r="H132" s="103" t="s">
        <v>196</v>
      </c>
      <c r="I132" s="59" t="s">
        <v>208</v>
      </c>
      <c r="J132" s="118"/>
      <c r="K132" s="69"/>
      <c r="N132" s="7"/>
      <c r="O132" s="7"/>
      <c r="P132" s="7"/>
      <c r="Q132" s="7"/>
      <c r="R132" s="7"/>
      <c r="S132" s="7"/>
      <c r="T132" s="7"/>
      <c r="U132" s="7"/>
    </row>
    <row r="133" spans="1:21" ht="38.25" customHeight="1" hidden="1">
      <c r="A133" s="108">
        <v>16</v>
      </c>
      <c r="B133" s="72" t="s">
        <v>207</v>
      </c>
      <c r="C133" s="13">
        <v>1165</v>
      </c>
      <c r="D133" s="95" t="s">
        <v>2</v>
      </c>
      <c r="E133" s="48"/>
      <c r="F133" s="103" t="s">
        <v>196</v>
      </c>
      <c r="G133" s="103" t="s">
        <v>196</v>
      </c>
      <c r="H133" s="103" t="s">
        <v>196</v>
      </c>
      <c r="I133" s="59" t="s">
        <v>206</v>
      </c>
      <c r="J133" s="118"/>
      <c r="K133" s="69"/>
      <c r="N133" s="7"/>
      <c r="O133" s="7"/>
      <c r="P133" s="7"/>
      <c r="Q133" s="7"/>
      <c r="R133" s="7"/>
      <c r="S133" s="7"/>
      <c r="T133" s="7"/>
      <c r="U133" s="7"/>
    </row>
    <row r="134" spans="1:21" ht="36.75" customHeight="1" hidden="1">
      <c r="A134" s="107">
        <v>12</v>
      </c>
      <c r="B134" s="72" t="s">
        <v>217</v>
      </c>
      <c r="C134" s="13">
        <v>1165</v>
      </c>
      <c r="D134" s="95" t="s">
        <v>2</v>
      </c>
      <c r="E134" s="48"/>
      <c r="F134" s="103" t="s">
        <v>196</v>
      </c>
      <c r="G134" s="103" t="s">
        <v>196</v>
      </c>
      <c r="H134" s="103" t="s">
        <v>196</v>
      </c>
      <c r="I134" s="59" t="s">
        <v>218</v>
      </c>
      <c r="J134" s="118"/>
      <c r="K134" s="69"/>
      <c r="N134" s="7"/>
      <c r="O134" s="7"/>
      <c r="P134" s="7"/>
      <c r="Q134" s="7"/>
      <c r="R134" s="7"/>
      <c r="S134" s="7"/>
      <c r="T134" s="7"/>
      <c r="U134" s="7"/>
    </row>
    <row r="135" spans="1:21" ht="51" customHeight="1" hidden="1">
      <c r="A135" s="107"/>
      <c r="B135" s="72"/>
      <c r="C135" s="13"/>
      <c r="D135" s="95"/>
      <c r="E135" s="48"/>
      <c r="F135" s="103"/>
      <c r="G135" s="103"/>
      <c r="H135" s="103"/>
      <c r="I135" s="59"/>
      <c r="J135" s="118"/>
      <c r="K135" s="69"/>
      <c r="N135" s="7"/>
      <c r="O135" s="7"/>
      <c r="P135" s="7"/>
      <c r="Q135" s="7"/>
      <c r="R135" s="7"/>
      <c r="S135" s="7"/>
      <c r="T135" s="7"/>
      <c r="U135" s="7"/>
    </row>
    <row r="136" spans="1:21" s="166" customFormat="1" ht="30" customHeight="1" hidden="1">
      <c r="A136" s="159">
        <v>19</v>
      </c>
      <c r="B136" s="168" t="s">
        <v>106</v>
      </c>
      <c r="C136" s="169">
        <v>1165</v>
      </c>
      <c r="D136" s="170" t="s">
        <v>79</v>
      </c>
      <c r="E136" s="25"/>
      <c r="F136" s="162" t="s">
        <v>196</v>
      </c>
      <c r="G136" s="162" t="s">
        <v>196</v>
      </c>
      <c r="H136" s="162" t="s">
        <v>196</v>
      </c>
      <c r="I136" s="171" t="s">
        <v>111</v>
      </c>
      <c r="J136" s="172" t="s">
        <v>12</v>
      </c>
      <c r="K136" s="161" t="s">
        <v>3</v>
      </c>
      <c r="M136" s="19"/>
      <c r="N136" s="24"/>
      <c r="O136" s="24"/>
      <c r="P136" s="24"/>
      <c r="Q136" s="24"/>
      <c r="R136" s="24"/>
      <c r="S136" s="24"/>
      <c r="T136" s="24"/>
      <c r="U136" s="24"/>
    </row>
    <row r="137" spans="1:21" s="166" customFormat="1" ht="33.75" customHeight="1" hidden="1">
      <c r="A137" s="167">
        <v>20</v>
      </c>
      <c r="B137" s="168" t="s">
        <v>108</v>
      </c>
      <c r="C137" s="169">
        <v>1165</v>
      </c>
      <c r="D137" s="170" t="s">
        <v>2</v>
      </c>
      <c r="E137" s="25"/>
      <c r="F137" s="162" t="s">
        <v>196</v>
      </c>
      <c r="G137" s="162" t="s">
        <v>196</v>
      </c>
      <c r="H137" s="162" t="s">
        <v>196</v>
      </c>
      <c r="I137" s="171" t="s">
        <v>107</v>
      </c>
      <c r="J137" s="172" t="s">
        <v>12</v>
      </c>
      <c r="K137" s="161" t="s">
        <v>3</v>
      </c>
      <c r="M137" s="19"/>
      <c r="N137" s="24"/>
      <c r="O137" s="173"/>
      <c r="P137" s="24"/>
      <c r="Q137" s="24"/>
      <c r="R137" s="24"/>
      <c r="S137" s="24"/>
      <c r="T137" s="24"/>
      <c r="U137" s="24"/>
    </row>
    <row r="138" spans="1:21" s="166" customFormat="1" ht="31.5" customHeight="1" hidden="1" thickBot="1">
      <c r="A138" s="174">
        <v>21</v>
      </c>
      <c r="B138" s="175" t="s">
        <v>110</v>
      </c>
      <c r="C138" s="176">
        <v>1165</v>
      </c>
      <c r="D138" s="177" t="s">
        <v>79</v>
      </c>
      <c r="E138" s="178"/>
      <c r="F138" s="177" t="s">
        <v>196</v>
      </c>
      <c r="G138" s="177" t="s">
        <v>196</v>
      </c>
      <c r="H138" s="177" t="s">
        <v>196</v>
      </c>
      <c r="I138" s="179" t="s">
        <v>109</v>
      </c>
      <c r="J138" s="172" t="s">
        <v>12</v>
      </c>
      <c r="K138" s="161" t="s">
        <v>3</v>
      </c>
      <c r="M138" s="19"/>
      <c r="N138" s="24"/>
      <c r="O138" s="24"/>
      <c r="P138" s="24"/>
      <c r="Q138" s="24"/>
      <c r="R138" s="24"/>
      <c r="S138" s="24"/>
      <c r="T138" s="24"/>
      <c r="U138" s="24"/>
    </row>
    <row r="139" spans="1:21" ht="12" customHeight="1">
      <c r="A139" s="109"/>
      <c r="B139" s="42" t="s">
        <v>464</v>
      </c>
      <c r="C139" s="43"/>
      <c r="D139" s="102"/>
      <c r="E139" s="44">
        <f>SUM(E140:E143)</f>
        <v>21000</v>
      </c>
      <c r="F139" s="43"/>
      <c r="G139" s="43"/>
      <c r="H139" s="43"/>
      <c r="I139" s="112"/>
      <c r="J139" s="110"/>
      <c r="K139" s="43"/>
      <c r="L139" s="397">
        <f>'8.01'!Q41</f>
        <v>21000</v>
      </c>
      <c r="M139" s="63">
        <f>L139-E139</f>
        <v>0</v>
      </c>
      <c r="N139" s="7"/>
      <c r="O139" s="7"/>
      <c r="P139" s="7"/>
      <c r="Q139" s="7"/>
      <c r="R139" s="7"/>
      <c r="S139" s="7"/>
      <c r="T139" s="7"/>
      <c r="U139" s="7"/>
    </row>
    <row r="140" spans="1:21" ht="71.25" customHeight="1" thickBot="1">
      <c r="A140" s="115">
        <v>1</v>
      </c>
      <c r="B140" s="394" t="s">
        <v>551</v>
      </c>
      <c r="C140" s="56">
        <v>2282</v>
      </c>
      <c r="D140" s="96" t="s">
        <v>2</v>
      </c>
      <c r="E140" s="116">
        <v>21000</v>
      </c>
      <c r="F140" s="39" t="s">
        <v>196</v>
      </c>
      <c r="G140" s="39" t="s">
        <v>196</v>
      </c>
      <c r="H140" s="39" t="s">
        <v>196</v>
      </c>
      <c r="I140" s="179" t="s">
        <v>552</v>
      </c>
      <c r="J140" s="114" t="s">
        <v>171</v>
      </c>
      <c r="K140" s="3" t="s">
        <v>115</v>
      </c>
      <c r="L140" s="397" t="s">
        <v>339</v>
      </c>
      <c r="M140" s="7" t="s">
        <v>340</v>
      </c>
      <c r="N140" s="7"/>
      <c r="O140" s="7"/>
      <c r="P140" s="7"/>
      <c r="Q140" s="7"/>
      <c r="R140" s="7"/>
      <c r="S140" s="7"/>
      <c r="T140" s="7"/>
      <c r="U140" s="7"/>
    </row>
    <row r="141" spans="1:21" ht="12.75" hidden="1">
      <c r="A141" s="74">
        <v>2</v>
      </c>
      <c r="B141" s="73" t="s">
        <v>162</v>
      </c>
      <c r="C141" s="27">
        <v>1172</v>
      </c>
      <c r="D141" s="103" t="s">
        <v>2</v>
      </c>
      <c r="E141" s="29"/>
      <c r="F141" s="27"/>
      <c r="G141" s="27"/>
      <c r="H141" s="27"/>
      <c r="I141" s="155"/>
      <c r="J141" s="153" t="s">
        <v>117</v>
      </c>
      <c r="K141" s="32" t="s">
        <v>3</v>
      </c>
      <c r="L141" s="23"/>
      <c r="M141" s="63"/>
      <c r="N141" s="7"/>
      <c r="O141" s="7"/>
      <c r="P141" s="7"/>
      <c r="Q141" s="7"/>
      <c r="R141" s="7"/>
      <c r="S141" s="7"/>
      <c r="T141" s="7"/>
      <c r="U141" s="7"/>
    </row>
    <row r="142" spans="1:21" ht="28.5" customHeight="1" hidden="1">
      <c r="A142" s="36">
        <v>3</v>
      </c>
      <c r="B142" s="73" t="s">
        <v>162</v>
      </c>
      <c r="C142" s="27">
        <v>1172</v>
      </c>
      <c r="D142" s="103" t="s">
        <v>2</v>
      </c>
      <c r="E142" s="5"/>
      <c r="F142" s="3"/>
      <c r="G142" s="3"/>
      <c r="H142" s="3"/>
      <c r="I142" s="156"/>
      <c r="J142" s="114" t="s">
        <v>117</v>
      </c>
      <c r="K142" s="32" t="s">
        <v>3</v>
      </c>
      <c r="N142" s="7"/>
      <c r="O142" s="7"/>
      <c r="P142" s="7"/>
      <c r="Q142" s="7"/>
      <c r="R142" s="7"/>
      <c r="S142" s="7"/>
      <c r="T142" s="7"/>
      <c r="U142" s="7"/>
    </row>
    <row r="143" spans="1:21" ht="42.75" customHeight="1" hidden="1" thickBot="1">
      <c r="A143" s="37">
        <v>1</v>
      </c>
      <c r="B143" s="38" t="s">
        <v>116</v>
      </c>
      <c r="C143" s="39">
        <v>1172</v>
      </c>
      <c r="D143" s="104" t="s">
        <v>2</v>
      </c>
      <c r="E143" s="40"/>
      <c r="F143" s="39"/>
      <c r="G143" s="39"/>
      <c r="H143" s="39"/>
      <c r="I143" s="157" t="s">
        <v>44</v>
      </c>
      <c r="J143" s="154" t="s">
        <v>43</v>
      </c>
      <c r="K143" s="39" t="s">
        <v>115</v>
      </c>
      <c r="N143" s="7"/>
      <c r="O143" s="7"/>
      <c r="P143" s="7"/>
      <c r="Q143" s="7"/>
      <c r="R143" s="7"/>
      <c r="S143" s="7"/>
      <c r="T143" s="7"/>
      <c r="U143" s="7"/>
    </row>
    <row r="144" spans="1:21" ht="21" customHeight="1">
      <c r="A144" s="109"/>
      <c r="B144" s="42" t="s">
        <v>465</v>
      </c>
      <c r="C144" s="43"/>
      <c r="D144" s="102"/>
      <c r="E144" s="44">
        <f>SUM(E145:E165)</f>
        <v>1454547</v>
      </c>
      <c r="F144" s="43"/>
      <c r="G144" s="43"/>
      <c r="H144" s="43"/>
      <c r="I144" s="112"/>
      <c r="J144" s="110"/>
      <c r="K144" s="43"/>
      <c r="L144" s="23">
        <f>'8.01'!Q53-N144</f>
        <v>1708030</v>
      </c>
      <c r="M144" s="443">
        <f>L144-E144</f>
        <v>253483</v>
      </c>
      <c r="N144" s="7">
        <v>0</v>
      </c>
      <c r="O144" s="419"/>
      <c r="P144" s="7"/>
      <c r="Q144" s="7"/>
      <c r="R144" s="7"/>
      <c r="S144" s="7"/>
      <c r="T144" s="7"/>
      <c r="U144" s="7"/>
    </row>
    <row r="145" spans="1:21" ht="27" customHeight="1" hidden="1" thickBot="1">
      <c r="A145" s="376"/>
      <c r="B145" s="4" t="s">
        <v>322</v>
      </c>
      <c r="C145" s="3">
        <v>3110</v>
      </c>
      <c r="D145" s="94" t="s">
        <v>2</v>
      </c>
      <c r="E145" s="5">
        <v>0</v>
      </c>
      <c r="F145" s="3" t="s">
        <v>196</v>
      </c>
      <c r="G145" s="3" t="s">
        <v>196</v>
      </c>
      <c r="H145" s="3" t="s">
        <v>196</v>
      </c>
      <c r="I145" s="136"/>
      <c r="J145" s="111" t="s">
        <v>127</v>
      </c>
      <c r="K145" s="87" t="s">
        <v>3</v>
      </c>
      <c r="N145" s="7"/>
      <c r="O145" s="7"/>
      <c r="P145" s="7"/>
      <c r="Q145" s="7"/>
      <c r="R145" s="7"/>
      <c r="S145" s="7"/>
      <c r="T145" s="7"/>
      <c r="U145" s="7"/>
    </row>
    <row r="146" spans="1:21" ht="31.5" customHeight="1">
      <c r="A146" s="425">
        <v>1</v>
      </c>
      <c r="B146" s="424" t="s">
        <v>653</v>
      </c>
      <c r="C146" s="3">
        <v>3110</v>
      </c>
      <c r="D146" s="6" t="s">
        <v>2</v>
      </c>
      <c r="E146" s="5">
        <v>75900</v>
      </c>
      <c r="F146" s="3" t="s">
        <v>196</v>
      </c>
      <c r="G146" s="3" t="s">
        <v>196</v>
      </c>
      <c r="H146" s="3" t="s">
        <v>196</v>
      </c>
      <c r="I146" s="584" t="s">
        <v>492</v>
      </c>
      <c r="J146" s="416" t="s">
        <v>127</v>
      </c>
      <c r="K146" s="3" t="s">
        <v>115</v>
      </c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31.5" customHeight="1">
      <c r="A147" s="589"/>
      <c r="B147" s="590" t="s">
        <v>633</v>
      </c>
      <c r="C147" s="459">
        <v>3110</v>
      </c>
      <c r="D147" s="6" t="s">
        <v>2</v>
      </c>
      <c r="E147" s="595">
        <v>99999</v>
      </c>
      <c r="F147" s="3" t="s">
        <v>196</v>
      </c>
      <c r="G147" s="3" t="s">
        <v>196</v>
      </c>
      <c r="H147" s="3" t="s">
        <v>196</v>
      </c>
      <c r="I147" s="591" t="s">
        <v>666</v>
      </c>
      <c r="J147" s="416"/>
      <c r="K147" s="3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29.25" customHeight="1" thickBot="1">
      <c r="A148" s="427">
        <v>2</v>
      </c>
      <c r="B148" s="428" t="s">
        <v>634</v>
      </c>
      <c r="C148" s="56">
        <v>3110</v>
      </c>
      <c r="D148" s="418" t="s">
        <v>2</v>
      </c>
      <c r="E148" s="116">
        <v>56000</v>
      </c>
      <c r="F148" s="56" t="s">
        <v>196</v>
      </c>
      <c r="G148" s="56" t="s">
        <v>196</v>
      </c>
      <c r="H148" s="56" t="s">
        <v>196</v>
      </c>
      <c r="I148" s="179" t="s">
        <v>635</v>
      </c>
      <c r="J148" s="416" t="s">
        <v>127</v>
      </c>
      <c r="K148" s="3" t="s">
        <v>115</v>
      </c>
      <c r="N148" s="7"/>
      <c r="O148" s="7"/>
      <c r="P148" s="7"/>
      <c r="Q148" s="7"/>
      <c r="R148" s="7"/>
      <c r="S148" s="7"/>
      <c r="T148" s="7"/>
      <c r="U148" s="7"/>
    </row>
    <row r="149" spans="1:13" ht="15.75" customHeight="1" thickBot="1">
      <c r="A149" s="89" t="s">
        <v>178</v>
      </c>
      <c r="B149" s="90" t="s">
        <v>179</v>
      </c>
      <c r="C149" s="90" t="s">
        <v>180</v>
      </c>
      <c r="D149" s="90" t="s">
        <v>181</v>
      </c>
      <c r="E149" s="90" t="s">
        <v>182</v>
      </c>
      <c r="F149" s="90" t="s">
        <v>183</v>
      </c>
      <c r="G149" s="90" t="s">
        <v>184</v>
      </c>
      <c r="H149" s="90" t="s">
        <v>185</v>
      </c>
      <c r="I149" s="91" t="s">
        <v>197</v>
      </c>
      <c r="J149" s="152" t="s">
        <v>198</v>
      </c>
      <c r="K149" s="89" t="s">
        <v>199</v>
      </c>
      <c r="L149" s="397"/>
      <c r="M149" s="7"/>
    </row>
    <row r="150" spans="1:21" ht="29.25" customHeight="1">
      <c r="A150" s="425">
        <v>3</v>
      </c>
      <c r="B150" s="424" t="s">
        <v>644</v>
      </c>
      <c r="C150" s="3">
        <v>3110</v>
      </c>
      <c r="D150" s="6" t="s">
        <v>2</v>
      </c>
      <c r="E150" s="5">
        <f>57600-57600+99900</f>
        <v>99900</v>
      </c>
      <c r="F150" s="3" t="s">
        <v>196</v>
      </c>
      <c r="G150" s="3" t="s">
        <v>196</v>
      </c>
      <c r="H150" s="3" t="s">
        <v>196</v>
      </c>
      <c r="I150" s="403" t="s">
        <v>480</v>
      </c>
      <c r="J150" s="416" t="s">
        <v>127</v>
      </c>
      <c r="K150" s="3" t="s">
        <v>115</v>
      </c>
      <c r="N150" s="7"/>
      <c r="O150" s="7"/>
      <c r="P150" s="7"/>
      <c r="Q150" s="7"/>
      <c r="R150" s="7"/>
      <c r="S150" s="7"/>
      <c r="T150" s="7"/>
      <c r="U150" s="7"/>
    </row>
    <row r="151" spans="1:21" ht="29.25" customHeight="1">
      <c r="A151" s="425"/>
      <c r="B151" s="424" t="s">
        <v>660</v>
      </c>
      <c r="C151" s="3">
        <v>3110</v>
      </c>
      <c r="D151" s="6" t="s">
        <v>2</v>
      </c>
      <c r="E151" s="5">
        <v>90000</v>
      </c>
      <c r="F151" s="3" t="s">
        <v>196</v>
      </c>
      <c r="G151" s="3" t="s">
        <v>196</v>
      </c>
      <c r="H151" s="3" t="s">
        <v>196</v>
      </c>
      <c r="I151" s="403" t="s">
        <v>636</v>
      </c>
      <c r="J151" s="592"/>
      <c r="K151" s="593"/>
      <c r="N151" s="7"/>
      <c r="O151" s="7"/>
      <c r="P151" s="7"/>
      <c r="Q151" s="7"/>
      <c r="R151" s="7"/>
      <c r="S151" s="7"/>
      <c r="T151" s="7"/>
      <c r="U151" s="7"/>
    </row>
    <row r="152" spans="1:21" ht="37.5" customHeight="1">
      <c r="A152" s="425"/>
      <c r="B152" s="424" t="s">
        <v>637</v>
      </c>
      <c r="C152" s="3">
        <v>3110</v>
      </c>
      <c r="D152" s="6" t="s">
        <v>2</v>
      </c>
      <c r="E152" s="5">
        <f>6000+78000</f>
        <v>84000</v>
      </c>
      <c r="F152" s="3" t="s">
        <v>196</v>
      </c>
      <c r="G152" s="3" t="s">
        <v>196</v>
      </c>
      <c r="H152" s="3" t="s">
        <v>196</v>
      </c>
      <c r="I152" s="403" t="s">
        <v>638</v>
      </c>
      <c r="J152" s="592"/>
      <c r="K152" s="593"/>
      <c r="N152" s="7"/>
      <c r="O152" s="7"/>
      <c r="P152" s="7"/>
      <c r="Q152" s="7"/>
      <c r="R152" s="7"/>
      <c r="S152" s="7"/>
      <c r="T152" s="7"/>
      <c r="U152" s="7"/>
    </row>
    <row r="153" spans="1:21" ht="37.5" customHeight="1">
      <c r="A153" s="425"/>
      <c r="B153" s="424" t="s">
        <v>645</v>
      </c>
      <c r="C153" s="3">
        <v>3110</v>
      </c>
      <c r="D153" s="6" t="s">
        <v>2</v>
      </c>
      <c r="E153" s="5">
        <v>90000</v>
      </c>
      <c r="F153" s="3" t="s">
        <v>196</v>
      </c>
      <c r="G153" s="3" t="s">
        <v>196</v>
      </c>
      <c r="H153" s="3" t="s">
        <v>196</v>
      </c>
      <c r="I153" s="403" t="s">
        <v>496</v>
      </c>
      <c r="J153" s="592"/>
      <c r="K153" s="593"/>
      <c r="N153" s="7"/>
      <c r="O153" s="7"/>
      <c r="P153" s="7"/>
      <c r="Q153" s="7"/>
      <c r="R153" s="7"/>
      <c r="S153" s="7"/>
      <c r="T153" s="7"/>
      <c r="U153" s="7"/>
    </row>
    <row r="154" spans="1:21" ht="30" customHeight="1" thickBot="1">
      <c r="A154" s="376">
        <v>4</v>
      </c>
      <c r="B154" s="4" t="s">
        <v>656</v>
      </c>
      <c r="C154" s="3">
        <v>3110</v>
      </c>
      <c r="D154" s="94" t="s">
        <v>2</v>
      </c>
      <c r="E154" s="5">
        <v>28000</v>
      </c>
      <c r="F154" s="3" t="s">
        <v>196</v>
      </c>
      <c r="G154" s="3" t="s">
        <v>196</v>
      </c>
      <c r="H154" s="3" t="s">
        <v>196</v>
      </c>
      <c r="I154" s="403" t="s">
        <v>657</v>
      </c>
      <c r="J154" s="111" t="s">
        <v>127</v>
      </c>
      <c r="K154" s="87" t="s">
        <v>3</v>
      </c>
      <c r="N154" s="7"/>
      <c r="O154" s="419"/>
      <c r="P154" s="7"/>
      <c r="Q154" s="7"/>
      <c r="R154" s="7"/>
      <c r="S154" s="7"/>
      <c r="T154" s="7"/>
      <c r="U154" s="7"/>
    </row>
    <row r="155" spans="1:21" ht="41.25" customHeight="1">
      <c r="A155" s="423">
        <v>5</v>
      </c>
      <c r="B155" s="424" t="s">
        <v>658</v>
      </c>
      <c r="C155" s="3">
        <v>3110</v>
      </c>
      <c r="D155" s="6" t="s">
        <v>2</v>
      </c>
      <c r="E155" s="5">
        <f>19000+7400+38000+6000+16500+2000-16500-37+27636</f>
        <v>99999</v>
      </c>
      <c r="F155" s="3" t="s">
        <v>196</v>
      </c>
      <c r="G155" s="3" t="s">
        <v>196</v>
      </c>
      <c r="H155" s="3" t="s">
        <v>196</v>
      </c>
      <c r="I155" s="403" t="s">
        <v>556</v>
      </c>
      <c r="J155" s="378" t="s">
        <v>127</v>
      </c>
      <c r="K155" s="32" t="s">
        <v>3</v>
      </c>
      <c r="N155" s="7"/>
      <c r="O155" s="419"/>
      <c r="P155" s="7"/>
      <c r="Q155" s="7"/>
      <c r="R155" s="7"/>
      <c r="S155" s="7"/>
      <c r="T155" s="7"/>
      <c r="U155" s="7"/>
    </row>
    <row r="156" spans="1:21" ht="33.75" customHeight="1">
      <c r="A156" s="53">
        <v>6</v>
      </c>
      <c r="B156" s="4" t="s">
        <v>639</v>
      </c>
      <c r="C156" s="3">
        <v>3110</v>
      </c>
      <c r="D156" s="94" t="s">
        <v>2</v>
      </c>
      <c r="E156" s="5">
        <v>99999</v>
      </c>
      <c r="F156" s="3" t="s">
        <v>196</v>
      </c>
      <c r="G156" s="3" t="s">
        <v>196</v>
      </c>
      <c r="H156" s="3" t="s">
        <v>196</v>
      </c>
      <c r="I156" s="403" t="s">
        <v>640</v>
      </c>
      <c r="J156" s="450"/>
      <c r="K156" s="3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55.5" customHeight="1">
      <c r="A157" s="425">
        <v>7</v>
      </c>
      <c r="B157" s="426" t="s">
        <v>654</v>
      </c>
      <c r="C157" s="3">
        <v>3110</v>
      </c>
      <c r="D157" s="28" t="s">
        <v>2</v>
      </c>
      <c r="E157" s="29">
        <v>70000</v>
      </c>
      <c r="F157" s="3" t="s">
        <v>196</v>
      </c>
      <c r="G157" s="3" t="s">
        <v>196</v>
      </c>
      <c r="H157" s="3" t="s">
        <v>196</v>
      </c>
      <c r="I157" s="448" t="s">
        <v>655</v>
      </c>
      <c r="J157" s="416" t="s">
        <v>127</v>
      </c>
      <c r="K157" s="32" t="s">
        <v>3</v>
      </c>
      <c r="N157" s="7"/>
      <c r="O157" s="7"/>
      <c r="P157" s="7"/>
      <c r="Q157" s="7"/>
      <c r="R157" s="7"/>
      <c r="S157" s="7"/>
      <c r="T157" s="7"/>
      <c r="U157" s="7"/>
    </row>
    <row r="158" spans="1:21" ht="21" customHeight="1">
      <c r="A158" s="423">
        <v>8</v>
      </c>
      <c r="B158" s="424" t="s">
        <v>641</v>
      </c>
      <c r="C158" s="3">
        <v>3110</v>
      </c>
      <c r="D158" s="6" t="s">
        <v>2</v>
      </c>
      <c r="E158" s="5">
        <v>22700</v>
      </c>
      <c r="F158" s="3" t="s">
        <v>196</v>
      </c>
      <c r="G158" s="3" t="s">
        <v>196</v>
      </c>
      <c r="H158" s="3" t="s">
        <v>196</v>
      </c>
      <c r="I158" s="171" t="s">
        <v>642</v>
      </c>
      <c r="J158" s="416" t="s">
        <v>127</v>
      </c>
      <c r="K158" s="3" t="s">
        <v>115</v>
      </c>
      <c r="N158" s="7"/>
      <c r="O158" s="7"/>
      <c r="P158" s="7"/>
      <c r="Q158" s="7"/>
      <c r="R158" s="7"/>
      <c r="S158" s="7"/>
      <c r="T158" s="7"/>
      <c r="U158" s="7"/>
    </row>
    <row r="159" spans="1:21" ht="71.25" customHeight="1">
      <c r="A159" s="425">
        <v>9</v>
      </c>
      <c r="B159" s="424" t="s">
        <v>575</v>
      </c>
      <c r="C159" s="3">
        <v>3110</v>
      </c>
      <c r="D159" s="6" t="s">
        <v>2</v>
      </c>
      <c r="E159" s="5">
        <f>9000+41000+1600+7200-1600+2200+40500</f>
        <v>99900</v>
      </c>
      <c r="F159" s="3" t="s">
        <v>196</v>
      </c>
      <c r="G159" s="3" t="s">
        <v>196</v>
      </c>
      <c r="H159" s="3" t="s">
        <v>196</v>
      </c>
      <c r="I159" s="600" t="s">
        <v>496</v>
      </c>
      <c r="J159" s="416" t="s">
        <v>127</v>
      </c>
      <c r="K159" s="3" t="s">
        <v>115</v>
      </c>
      <c r="N159" s="7"/>
      <c r="O159" s="7"/>
      <c r="P159" s="7"/>
      <c r="Q159" s="7"/>
      <c r="R159" s="7"/>
      <c r="S159" s="7"/>
      <c r="T159" s="7"/>
      <c r="U159" s="7"/>
    </row>
    <row r="160" spans="1:21" ht="53.25" customHeight="1">
      <c r="A160" s="425">
        <v>10</v>
      </c>
      <c r="B160" s="424" t="s">
        <v>643</v>
      </c>
      <c r="C160" s="3">
        <v>3110</v>
      </c>
      <c r="D160" s="6" t="s">
        <v>2</v>
      </c>
      <c r="E160" s="5">
        <v>99900</v>
      </c>
      <c r="F160" s="3" t="s">
        <v>196</v>
      </c>
      <c r="G160" s="3" t="s">
        <v>196</v>
      </c>
      <c r="H160" s="3" t="s">
        <v>196</v>
      </c>
      <c r="I160" s="448" t="s">
        <v>665</v>
      </c>
      <c r="J160" s="416" t="s">
        <v>127</v>
      </c>
      <c r="K160" s="3" t="s">
        <v>115</v>
      </c>
      <c r="L160" s="18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32.25" customHeight="1">
      <c r="A161" s="425">
        <v>11</v>
      </c>
      <c r="B161" s="424" t="s">
        <v>649</v>
      </c>
      <c r="C161" s="3">
        <v>3110</v>
      </c>
      <c r="D161" s="6" t="s">
        <v>2</v>
      </c>
      <c r="E161" s="5">
        <v>96000</v>
      </c>
      <c r="F161" s="3" t="s">
        <v>196</v>
      </c>
      <c r="G161" s="3" t="s">
        <v>196</v>
      </c>
      <c r="H161" s="3" t="s">
        <v>196</v>
      </c>
      <c r="I161" s="601" t="s">
        <v>574</v>
      </c>
      <c r="J161" s="450"/>
      <c r="K161" s="3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33.75" customHeight="1">
      <c r="A162" s="53">
        <v>12</v>
      </c>
      <c r="B162" s="4" t="s">
        <v>650</v>
      </c>
      <c r="C162" s="3">
        <v>3110</v>
      </c>
      <c r="D162" s="94" t="s">
        <v>2</v>
      </c>
      <c r="E162" s="65">
        <v>95000</v>
      </c>
      <c r="F162" s="3" t="s">
        <v>196</v>
      </c>
      <c r="G162" s="3" t="s">
        <v>196</v>
      </c>
      <c r="H162" s="3" t="s">
        <v>196</v>
      </c>
      <c r="I162" s="403" t="s">
        <v>651</v>
      </c>
      <c r="J162" s="450"/>
      <c r="K162" s="3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33.75" customHeight="1">
      <c r="A163" s="53">
        <v>13</v>
      </c>
      <c r="B163" s="4" t="s">
        <v>386</v>
      </c>
      <c r="C163" s="3">
        <v>3110</v>
      </c>
      <c r="D163" s="94" t="s">
        <v>2</v>
      </c>
      <c r="E163" s="65">
        <v>72000</v>
      </c>
      <c r="F163" s="3" t="s">
        <v>196</v>
      </c>
      <c r="G163" s="3" t="s">
        <v>196</v>
      </c>
      <c r="H163" s="3" t="s">
        <v>196</v>
      </c>
      <c r="I163" s="403" t="s">
        <v>652</v>
      </c>
      <c r="J163" s="450"/>
      <c r="K163" s="3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45.75" customHeight="1" thickBot="1">
      <c r="A164" s="55">
        <v>14</v>
      </c>
      <c r="B164" s="594" t="s">
        <v>565</v>
      </c>
      <c r="C164" s="3">
        <v>2210</v>
      </c>
      <c r="D164" s="94" t="s">
        <v>2</v>
      </c>
      <c r="E164" s="65">
        <v>75250</v>
      </c>
      <c r="F164" s="27" t="s">
        <v>196</v>
      </c>
      <c r="G164" s="27" t="s">
        <v>196</v>
      </c>
      <c r="H164" s="27" t="s">
        <v>196</v>
      </c>
      <c r="I164" s="403" t="s">
        <v>566</v>
      </c>
      <c r="J164" s="114" t="s">
        <v>142</v>
      </c>
      <c r="K164" s="3" t="s">
        <v>84</v>
      </c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33.75" customHeight="1" hidden="1" thickBot="1">
      <c r="A165" s="433"/>
      <c r="B165" s="434"/>
      <c r="C165" s="39">
        <v>2110</v>
      </c>
      <c r="D165" s="379" t="s">
        <v>2</v>
      </c>
      <c r="E165" s="40"/>
      <c r="F165" s="39" t="s">
        <v>196</v>
      </c>
      <c r="G165" s="39" t="s">
        <v>196</v>
      </c>
      <c r="H165" s="39" t="s">
        <v>196</v>
      </c>
      <c r="I165" s="157"/>
      <c r="J165" s="416" t="s">
        <v>127</v>
      </c>
      <c r="K165" s="3" t="s">
        <v>115</v>
      </c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24.75" customHeight="1">
      <c r="A166" s="109"/>
      <c r="B166" s="42" t="s">
        <v>466</v>
      </c>
      <c r="C166" s="43"/>
      <c r="D166" s="102"/>
      <c r="E166" s="44">
        <f>SUM(E167:E176)</f>
        <v>299000</v>
      </c>
      <c r="F166" s="43"/>
      <c r="G166" s="43"/>
      <c r="H166" s="43"/>
      <c r="I166" s="112"/>
      <c r="J166" s="110"/>
      <c r="K166" s="43"/>
      <c r="L166" s="444">
        <f>'8.01'!Q61</f>
        <v>299000</v>
      </c>
      <c r="M166" s="63">
        <f>L166-E166</f>
        <v>0</v>
      </c>
      <c r="N166" s="7"/>
      <c r="O166" s="419"/>
      <c r="P166" s="7"/>
      <c r="Q166" s="7"/>
      <c r="R166" s="7"/>
      <c r="S166" s="7"/>
      <c r="T166" s="7"/>
      <c r="U166" s="7"/>
    </row>
    <row r="167" spans="1:21" ht="31.5" customHeight="1" hidden="1" thickBot="1">
      <c r="A167" s="376"/>
      <c r="B167" s="4" t="s">
        <v>322</v>
      </c>
      <c r="C167" s="3">
        <v>3132</v>
      </c>
      <c r="D167" s="94" t="s">
        <v>2</v>
      </c>
      <c r="E167" s="5">
        <v>0</v>
      </c>
      <c r="F167" s="3" t="s">
        <v>196</v>
      </c>
      <c r="G167" s="3" t="s">
        <v>196</v>
      </c>
      <c r="H167" s="3" t="s">
        <v>196</v>
      </c>
      <c r="I167" s="136"/>
      <c r="J167" s="111" t="s">
        <v>127</v>
      </c>
      <c r="K167" s="87" t="s">
        <v>3</v>
      </c>
      <c r="N167" s="7"/>
      <c r="O167" s="7"/>
      <c r="P167" s="7"/>
      <c r="Q167" s="7"/>
      <c r="R167" s="7"/>
      <c r="S167" s="7"/>
      <c r="T167" s="7"/>
      <c r="U167" s="7"/>
    </row>
    <row r="168" spans="1:21" ht="30.75" customHeight="1" thickBot="1">
      <c r="A168" s="431">
        <v>1</v>
      </c>
      <c r="B168" s="45" t="s">
        <v>397</v>
      </c>
      <c r="C168" s="3">
        <v>3132</v>
      </c>
      <c r="D168" s="98" t="s">
        <v>79</v>
      </c>
      <c r="E168" s="47">
        <v>299000</v>
      </c>
      <c r="F168" s="27" t="s">
        <v>196</v>
      </c>
      <c r="G168" s="27" t="s">
        <v>196</v>
      </c>
      <c r="H168" s="3" t="s">
        <v>196</v>
      </c>
      <c r="I168" s="54" t="s">
        <v>399</v>
      </c>
      <c r="J168" s="101" t="s">
        <v>81</v>
      </c>
      <c r="K168" s="62" t="s">
        <v>80</v>
      </c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30.75" customHeight="1" hidden="1" thickBot="1">
      <c r="A169" s="431">
        <v>2</v>
      </c>
      <c r="B169" s="45" t="s">
        <v>395</v>
      </c>
      <c r="C169" s="3">
        <v>2133</v>
      </c>
      <c r="D169" s="98" t="s">
        <v>79</v>
      </c>
      <c r="E169" s="47"/>
      <c r="F169" s="27" t="s">
        <v>196</v>
      </c>
      <c r="G169" s="27" t="s">
        <v>196</v>
      </c>
      <c r="H169" s="27" t="s">
        <v>196</v>
      </c>
      <c r="I169" s="54" t="s">
        <v>398</v>
      </c>
      <c r="J169" s="101" t="s">
        <v>81</v>
      </c>
      <c r="K169" s="62" t="s">
        <v>80</v>
      </c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30.75" customHeight="1" hidden="1" thickBot="1">
      <c r="A170" s="431">
        <v>3</v>
      </c>
      <c r="B170" s="45" t="s">
        <v>200</v>
      </c>
      <c r="C170" s="3">
        <v>2133</v>
      </c>
      <c r="D170" s="98" t="s">
        <v>79</v>
      </c>
      <c r="E170" s="47"/>
      <c r="F170" s="27" t="s">
        <v>196</v>
      </c>
      <c r="G170" s="27" t="s">
        <v>196</v>
      </c>
      <c r="H170" s="27" t="s">
        <v>196</v>
      </c>
      <c r="I170" s="54" t="s">
        <v>398</v>
      </c>
      <c r="J170" s="101" t="s">
        <v>81</v>
      </c>
      <c r="K170" s="62" t="s">
        <v>80</v>
      </c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27" customHeight="1" hidden="1" thickBot="1">
      <c r="A171" s="431">
        <v>4</v>
      </c>
      <c r="B171" s="45" t="s">
        <v>394</v>
      </c>
      <c r="C171" s="3">
        <v>2133</v>
      </c>
      <c r="D171" s="98" t="s">
        <v>79</v>
      </c>
      <c r="E171" s="47"/>
      <c r="F171" s="27" t="s">
        <v>196</v>
      </c>
      <c r="G171" s="27" t="s">
        <v>196</v>
      </c>
      <c r="H171" s="27" t="s">
        <v>196</v>
      </c>
      <c r="I171" s="54" t="s">
        <v>398</v>
      </c>
      <c r="J171" s="101" t="s">
        <v>81</v>
      </c>
      <c r="K171" s="62" t="s">
        <v>80</v>
      </c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31.5" customHeight="1" hidden="1" thickBot="1">
      <c r="A172" s="431">
        <v>5</v>
      </c>
      <c r="B172" s="45" t="s">
        <v>201</v>
      </c>
      <c r="C172" s="3">
        <v>2133</v>
      </c>
      <c r="D172" s="98" t="s">
        <v>79</v>
      </c>
      <c r="E172" s="47"/>
      <c r="F172" s="3" t="s">
        <v>196</v>
      </c>
      <c r="G172" s="3" t="s">
        <v>196</v>
      </c>
      <c r="H172" s="3" t="s">
        <v>196</v>
      </c>
      <c r="I172" s="54" t="s">
        <v>398</v>
      </c>
      <c r="J172" s="101" t="s">
        <v>81</v>
      </c>
      <c r="K172" s="62" t="s">
        <v>80</v>
      </c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31.5" customHeight="1" hidden="1" thickBot="1">
      <c r="A173" s="429">
        <v>6</v>
      </c>
      <c r="B173" s="26"/>
      <c r="C173" s="3">
        <v>2133</v>
      </c>
      <c r="D173" s="103" t="s">
        <v>2</v>
      </c>
      <c r="E173" s="29"/>
      <c r="F173" s="27" t="s">
        <v>196</v>
      </c>
      <c r="G173" s="27" t="s">
        <v>196</v>
      </c>
      <c r="H173" s="27" t="s">
        <v>196</v>
      </c>
      <c r="I173" s="396"/>
      <c r="J173" s="111" t="s">
        <v>127</v>
      </c>
      <c r="K173" s="87" t="s">
        <v>3</v>
      </c>
      <c r="N173" s="7"/>
      <c r="O173" s="7"/>
      <c r="P173" s="7"/>
      <c r="Q173" s="7"/>
      <c r="R173" s="7"/>
      <c r="S173" s="7"/>
      <c r="T173" s="7"/>
      <c r="U173" s="7"/>
    </row>
    <row r="174" spans="1:21" ht="31.5" customHeight="1" hidden="1" thickBot="1">
      <c r="A174" s="376">
        <v>7</v>
      </c>
      <c r="B174" s="4"/>
      <c r="C174" s="3">
        <v>2133</v>
      </c>
      <c r="D174" s="94" t="s">
        <v>2</v>
      </c>
      <c r="E174" s="5"/>
      <c r="F174" s="3" t="s">
        <v>196</v>
      </c>
      <c r="G174" s="3" t="s">
        <v>196</v>
      </c>
      <c r="H174" s="3" t="s">
        <v>196</v>
      </c>
      <c r="I174" s="136"/>
      <c r="J174" s="111" t="s">
        <v>127</v>
      </c>
      <c r="K174" s="87" t="s">
        <v>3</v>
      </c>
      <c r="N174" s="7"/>
      <c r="O174" s="7"/>
      <c r="P174" s="7"/>
      <c r="Q174" s="7"/>
      <c r="R174" s="7"/>
      <c r="S174" s="7"/>
      <c r="T174" s="7"/>
      <c r="U174" s="7"/>
    </row>
    <row r="175" spans="1:21" ht="31.5" customHeight="1" hidden="1" thickBot="1">
      <c r="A175" s="376">
        <v>8</v>
      </c>
      <c r="B175" s="4"/>
      <c r="C175" s="3">
        <v>2133</v>
      </c>
      <c r="D175" s="94" t="s">
        <v>2</v>
      </c>
      <c r="E175" s="5"/>
      <c r="F175" s="3" t="s">
        <v>196</v>
      </c>
      <c r="G175" s="3" t="s">
        <v>196</v>
      </c>
      <c r="H175" s="3" t="s">
        <v>196</v>
      </c>
      <c r="I175" s="136"/>
      <c r="J175" s="111" t="s">
        <v>127</v>
      </c>
      <c r="K175" s="87" t="s">
        <v>3</v>
      </c>
      <c r="N175" s="7"/>
      <c r="O175" s="7"/>
      <c r="P175" s="7"/>
      <c r="Q175" s="7"/>
      <c r="R175" s="7"/>
      <c r="S175" s="7"/>
      <c r="T175" s="7"/>
      <c r="U175" s="7"/>
    </row>
    <row r="176" spans="1:21" ht="33" customHeight="1" hidden="1" thickBot="1">
      <c r="A176" s="436">
        <v>9</v>
      </c>
      <c r="B176" s="85"/>
      <c r="C176" s="56">
        <v>2133</v>
      </c>
      <c r="D176" s="96" t="s">
        <v>2</v>
      </c>
      <c r="E176" s="86"/>
      <c r="F176" s="56" t="s">
        <v>196</v>
      </c>
      <c r="G176" s="56" t="s">
        <v>196</v>
      </c>
      <c r="H176" s="56" t="s">
        <v>196</v>
      </c>
      <c r="I176" s="113"/>
      <c r="J176" s="3"/>
      <c r="K176" s="3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4.25" customHeight="1">
      <c r="A177" s="75"/>
      <c r="B177" s="15"/>
      <c r="C177" s="16"/>
      <c r="D177" s="17"/>
      <c r="E177" s="22"/>
      <c r="F177" s="16"/>
      <c r="G177" s="16"/>
      <c r="H177" s="16"/>
      <c r="I177" s="16"/>
      <c r="J177" s="16"/>
      <c r="K177" s="16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32.25" customHeight="1">
      <c r="A178" s="755" t="s">
        <v>391</v>
      </c>
      <c r="B178" s="756"/>
      <c r="C178" s="756"/>
      <c r="D178" s="756"/>
      <c r="E178" s="756"/>
      <c r="F178" s="14"/>
      <c r="G178" s="14"/>
      <c r="H178" s="146" t="s">
        <v>175</v>
      </c>
      <c r="K178" s="14"/>
      <c r="M178" s="7"/>
      <c r="N178" s="7"/>
      <c r="O178" s="7"/>
      <c r="P178" s="7"/>
      <c r="Q178" s="7"/>
      <c r="R178" s="7"/>
      <c r="S178" s="7"/>
      <c r="T178" s="7"/>
      <c r="U178" s="7"/>
    </row>
    <row r="179" spans="5:21" ht="6.75" customHeight="1">
      <c r="E179" s="23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9.5" customHeight="1">
      <c r="A180" s="145" t="s">
        <v>662</v>
      </c>
      <c r="E180" s="23"/>
      <c r="K180" s="18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7.5" customHeight="1">
      <c r="A181" s="75"/>
      <c r="B181" s="15"/>
      <c r="C181" s="15"/>
      <c r="D181" s="15"/>
      <c r="E181" s="15"/>
      <c r="F181" s="16"/>
      <c r="G181" s="16"/>
      <c r="H181" s="16"/>
      <c r="I181" s="16"/>
      <c r="J181" s="16"/>
      <c r="K181" s="16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>
      <c r="A182" s="422" t="s">
        <v>661</v>
      </c>
      <c r="B182" s="15"/>
      <c r="C182" s="15"/>
      <c r="D182" s="15"/>
      <c r="E182" s="15"/>
      <c r="F182" s="16"/>
      <c r="G182" s="16"/>
      <c r="H182" s="16"/>
      <c r="I182" s="16"/>
      <c r="J182" s="16"/>
      <c r="K182" s="16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>
      <c r="A183" s="75"/>
      <c r="B183" s="15"/>
      <c r="C183" s="15"/>
      <c r="D183" s="15"/>
      <c r="E183" s="15"/>
      <c r="F183" s="16"/>
      <c r="G183" s="16"/>
      <c r="H183" s="16"/>
      <c r="I183" s="16"/>
      <c r="J183" s="16"/>
      <c r="K183" s="16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>
      <c r="A184" s="75"/>
      <c r="B184" s="15"/>
      <c r="C184" s="15"/>
      <c r="D184" s="15"/>
      <c r="E184" s="15"/>
      <c r="F184" s="16"/>
      <c r="G184" s="16"/>
      <c r="H184" s="16"/>
      <c r="I184" s="16"/>
      <c r="J184" s="16"/>
      <c r="K184" s="16"/>
      <c r="M184" s="7"/>
      <c r="N184" s="7"/>
      <c r="O184" s="7"/>
      <c r="P184" s="7"/>
      <c r="Q184" s="7"/>
      <c r="R184" s="7"/>
      <c r="S184" s="7"/>
      <c r="T184" s="7"/>
      <c r="U184" s="7"/>
    </row>
    <row r="185" spans="1:21" ht="12.75">
      <c r="A185" s="75"/>
      <c r="B185" s="15"/>
      <c r="C185" s="15"/>
      <c r="D185" s="15"/>
      <c r="E185" s="15"/>
      <c r="F185" s="16"/>
      <c r="G185" s="16"/>
      <c r="H185" s="16"/>
      <c r="I185" s="16"/>
      <c r="J185" s="16"/>
      <c r="K185" s="16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2.75">
      <c r="A186" s="75"/>
      <c r="B186" s="15"/>
      <c r="C186" s="15"/>
      <c r="D186" s="15"/>
      <c r="E186" s="15"/>
      <c r="F186" s="16"/>
      <c r="G186" s="16"/>
      <c r="H186" s="16"/>
      <c r="I186" s="16"/>
      <c r="J186" s="16"/>
      <c r="K186" s="16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12.75">
      <c r="A187" s="75"/>
      <c r="B187" s="15"/>
      <c r="C187" s="15"/>
      <c r="D187" s="15"/>
      <c r="E187" s="15"/>
      <c r="F187" s="16"/>
      <c r="G187" s="16"/>
      <c r="H187" s="16"/>
      <c r="I187" s="16"/>
      <c r="J187" s="16"/>
      <c r="K187" s="16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2.75">
      <c r="A188" s="75"/>
      <c r="B188" s="15"/>
      <c r="C188" s="15"/>
      <c r="D188" s="15"/>
      <c r="E188" s="15"/>
      <c r="F188" s="16"/>
      <c r="G188" s="16"/>
      <c r="H188" s="16"/>
      <c r="I188" s="16"/>
      <c r="J188" s="16"/>
      <c r="K188" s="16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12.75">
      <c r="A189" s="75"/>
      <c r="B189" s="15"/>
      <c r="C189" s="15"/>
      <c r="D189" s="15"/>
      <c r="E189" s="15"/>
      <c r="F189" s="16"/>
      <c r="G189" s="16"/>
      <c r="H189" s="16"/>
      <c r="I189" s="16"/>
      <c r="J189" s="16"/>
      <c r="K189" s="16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2.75">
      <c r="A190" s="75"/>
      <c r="B190" s="15"/>
      <c r="C190" s="15"/>
      <c r="D190" s="15"/>
      <c r="E190" s="15"/>
      <c r="F190" s="16"/>
      <c r="G190" s="16"/>
      <c r="H190" s="16"/>
      <c r="I190" s="16"/>
      <c r="J190" s="16"/>
      <c r="K190" s="16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2.75">
      <c r="A191" s="75"/>
      <c r="B191" s="15"/>
      <c r="C191" s="15"/>
      <c r="D191" s="15"/>
      <c r="E191" s="15"/>
      <c r="F191" s="16"/>
      <c r="G191" s="16"/>
      <c r="H191" s="16"/>
      <c r="I191" s="16"/>
      <c r="J191" s="16"/>
      <c r="K191" s="16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2.75">
      <c r="A192" s="75"/>
      <c r="B192" s="15"/>
      <c r="C192" s="15"/>
      <c r="D192" s="15"/>
      <c r="E192" s="15"/>
      <c r="F192" s="16"/>
      <c r="G192" s="16"/>
      <c r="H192" s="16"/>
      <c r="I192" s="16"/>
      <c r="J192" s="16"/>
      <c r="K192" s="16"/>
      <c r="M192" s="7"/>
      <c r="N192" s="7"/>
      <c r="O192" s="7"/>
      <c r="P192" s="7"/>
      <c r="Q192" s="7"/>
      <c r="R192" s="7"/>
      <c r="S192" s="7"/>
      <c r="T192" s="7"/>
      <c r="U192" s="7"/>
    </row>
    <row r="193" spans="5:21" ht="12.75">
      <c r="E193" s="23"/>
      <c r="M193" s="7"/>
      <c r="N193" s="7"/>
      <c r="O193" s="7"/>
      <c r="P193" s="7"/>
      <c r="Q193" s="7"/>
      <c r="R193" s="7"/>
      <c r="S193" s="7"/>
      <c r="T193" s="7"/>
      <c r="U193" s="7"/>
    </row>
    <row r="194" spans="5:21" ht="12.75">
      <c r="E194" s="23"/>
      <c r="M194" s="7"/>
      <c r="N194" s="7"/>
      <c r="O194" s="7"/>
      <c r="P194" s="7"/>
      <c r="Q194" s="7"/>
      <c r="R194" s="7"/>
      <c r="S194" s="7"/>
      <c r="T194" s="7"/>
      <c r="U194" s="7"/>
    </row>
    <row r="195" spans="5:21" ht="12.75">
      <c r="E195" s="23"/>
      <c r="M195" s="7"/>
      <c r="N195" s="7"/>
      <c r="O195" s="7"/>
      <c r="P195" s="7"/>
      <c r="Q195" s="7"/>
      <c r="R195" s="7"/>
      <c r="S195" s="7"/>
      <c r="T195" s="7"/>
      <c r="U195" s="7"/>
    </row>
    <row r="196" spans="5:21" ht="12.75">
      <c r="E196" s="23"/>
      <c r="M196" s="7"/>
      <c r="N196" s="7"/>
      <c r="O196" s="7"/>
      <c r="P196" s="7"/>
      <c r="Q196" s="7"/>
      <c r="R196" s="7"/>
      <c r="S196" s="7"/>
      <c r="T196" s="7"/>
      <c r="U196" s="7"/>
    </row>
    <row r="197" spans="5:21" ht="12.75">
      <c r="E197" s="23"/>
      <c r="M197" s="7"/>
      <c r="N197" s="7"/>
      <c r="O197" s="7"/>
      <c r="P197" s="7"/>
      <c r="Q197" s="7"/>
      <c r="R197" s="7"/>
      <c r="S197" s="7"/>
      <c r="T197" s="7"/>
      <c r="U197" s="7"/>
    </row>
    <row r="198" spans="5:21" ht="12.75">
      <c r="E198" s="23"/>
      <c r="M198" s="7"/>
      <c r="N198" s="7"/>
      <c r="O198" s="7"/>
      <c r="P198" s="7"/>
      <c r="Q198" s="7"/>
      <c r="R198" s="7"/>
      <c r="S198" s="7"/>
      <c r="T198" s="7"/>
      <c r="U198" s="7"/>
    </row>
    <row r="199" spans="5:21" ht="12.75">
      <c r="E199" s="23"/>
      <c r="M199" s="7"/>
      <c r="N199" s="7"/>
      <c r="O199" s="7"/>
      <c r="P199" s="7"/>
      <c r="Q199" s="7"/>
      <c r="R199" s="7"/>
      <c r="S199" s="7"/>
      <c r="T199" s="7"/>
      <c r="U199" s="7"/>
    </row>
    <row r="200" spans="5:21" ht="12.75">
      <c r="E200" s="23"/>
      <c r="M200" s="7"/>
      <c r="N200" s="7"/>
      <c r="O200" s="7"/>
      <c r="P200" s="7"/>
      <c r="Q200" s="7"/>
      <c r="R200" s="7"/>
      <c r="S200" s="7"/>
      <c r="T200" s="7"/>
      <c r="U200" s="7"/>
    </row>
    <row r="201" spans="5:21" ht="12.75">
      <c r="E201" s="23"/>
      <c r="M201" s="7"/>
      <c r="N201" s="7"/>
      <c r="O201" s="7"/>
      <c r="P201" s="7"/>
      <c r="Q201" s="7"/>
      <c r="R201" s="7"/>
      <c r="S201" s="7"/>
      <c r="T201" s="7"/>
      <c r="U201" s="7"/>
    </row>
    <row r="202" spans="5:21" ht="12.75">
      <c r="E202" s="23"/>
      <c r="M202" s="7"/>
      <c r="N202" s="7"/>
      <c r="O202" s="7"/>
      <c r="P202" s="7"/>
      <c r="Q202" s="7"/>
      <c r="R202" s="7"/>
      <c r="S202" s="7"/>
      <c r="T202" s="7"/>
      <c r="U202" s="7"/>
    </row>
    <row r="203" spans="5:21" ht="12.75">
      <c r="E203" s="23"/>
      <c r="M203" s="7"/>
      <c r="N203" s="7"/>
      <c r="O203" s="7"/>
      <c r="P203" s="7"/>
      <c r="Q203" s="7"/>
      <c r="R203" s="7"/>
      <c r="S203" s="7"/>
      <c r="T203" s="7"/>
      <c r="U203" s="7"/>
    </row>
    <row r="204" spans="5:21" ht="12.75">
      <c r="E204" s="23"/>
      <c r="M204" s="7"/>
      <c r="N204" s="7"/>
      <c r="O204" s="7"/>
      <c r="P204" s="7"/>
      <c r="Q204" s="7"/>
      <c r="R204" s="7"/>
      <c r="S204" s="7"/>
      <c r="T204" s="7"/>
      <c r="U204" s="7"/>
    </row>
    <row r="205" spans="5:21" ht="12.75">
      <c r="E205" s="23"/>
      <c r="M205" s="7"/>
      <c r="N205" s="7"/>
      <c r="O205" s="7"/>
      <c r="P205" s="7"/>
      <c r="Q205" s="7"/>
      <c r="R205" s="7"/>
      <c r="S205" s="7"/>
      <c r="T205" s="7"/>
      <c r="U205" s="7"/>
    </row>
    <row r="206" spans="5:21" ht="12.75">
      <c r="E206" s="23"/>
      <c r="M206" s="7"/>
      <c r="N206" s="7"/>
      <c r="O206" s="7"/>
      <c r="P206" s="7"/>
      <c r="Q206" s="7"/>
      <c r="R206" s="7"/>
      <c r="S206" s="7"/>
      <c r="T206" s="7"/>
      <c r="U206" s="7"/>
    </row>
    <row r="207" spans="5:21" ht="12.75">
      <c r="E207" s="23"/>
      <c r="M207" s="7"/>
      <c r="N207" s="7"/>
      <c r="O207" s="7"/>
      <c r="P207" s="7"/>
      <c r="Q207" s="7"/>
      <c r="R207" s="7"/>
      <c r="S207" s="7"/>
      <c r="T207" s="7"/>
      <c r="U207" s="7"/>
    </row>
    <row r="208" spans="5:21" ht="12.75">
      <c r="E208" s="23"/>
      <c r="M208" s="7"/>
      <c r="N208" s="7"/>
      <c r="O208" s="7"/>
      <c r="P208" s="7"/>
      <c r="Q208" s="7"/>
      <c r="R208" s="7"/>
      <c r="S208" s="7"/>
      <c r="T208" s="7"/>
      <c r="U208" s="7"/>
    </row>
    <row r="209" spans="5:21" ht="12.75">
      <c r="E209" s="23"/>
      <c r="M209" s="7"/>
      <c r="N209" s="7"/>
      <c r="O209" s="7"/>
      <c r="P209" s="7"/>
      <c r="Q209" s="7"/>
      <c r="R209" s="7"/>
      <c r="S209" s="7"/>
      <c r="T209" s="7"/>
      <c r="U209" s="7"/>
    </row>
    <row r="210" spans="5:21" ht="12.75">
      <c r="E210" s="23"/>
      <c r="M210" s="7"/>
      <c r="N210" s="7"/>
      <c r="O210" s="7"/>
      <c r="P210" s="7"/>
      <c r="Q210" s="7"/>
      <c r="R210" s="7"/>
      <c r="S210" s="7"/>
      <c r="T210" s="7"/>
      <c r="U210" s="7"/>
    </row>
    <row r="211" spans="13:21" ht="12.75">
      <c r="M211" s="7"/>
      <c r="N211" s="7"/>
      <c r="O211" s="7"/>
      <c r="P211" s="7"/>
      <c r="Q211" s="7"/>
      <c r="R211" s="7"/>
      <c r="S211" s="7"/>
      <c r="T211" s="7"/>
      <c r="U211" s="7"/>
    </row>
    <row r="212" spans="13:21" ht="12.75">
      <c r="M212" s="7"/>
      <c r="N212" s="7"/>
      <c r="O212" s="7"/>
      <c r="P212" s="7"/>
      <c r="Q212" s="7"/>
      <c r="R212" s="7"/>
      <c r="S212" s="7"/>
      <c r="T212" s="7"/>
      <c r="U212" s="7"/>
    </row>
    <row r="213" spans="13:21" ht="12.75">
      <c r="M213" s="7"/>
      <c r="N213" s="7"/>
      <c r="O213" s="7"/>
      <c r="P213" s="7"/>
      <c r="Q213" s="7"/>
      <c r="R213" s="7"/>
      <c r="S213" s="7"/>
      <c r="T213" s="7"/>
      <c r="U213" s="7"/>
    </row>
    <row r="214" spans="13:21" ht="12.75">
      <c r="M214" s="7"/>
      <c r="N214" s="7"/>
      <c r="O214" s="7"/>
      <c r="P214" s="7"/>
      <c r="Q214" s="7"/>
      <c r="R214" s="7"/>
      <c r="S214" s="7"/>
      <c r="T214" s="7"/>
      <c r="U214" s="7"/>
    </row>
    <row r="215" spans="13:21" ht="12.75">
      <c r="M215" s="7"/>
      <c r="N215" s="7"/>
      <c r="O215" s="7"/>
      <c r="P215" s="7"/>
      <c r="Q215" s="7"/>
      <c r="R215" s="7"/>
      <c r="S215" s="7"/>
      <c r="T215" s="7"/>
      <c r="U215" s="7"/>
    </row>
    <row r="216" spans="13:21" ht="12.75">
      <c r="M216" s="7"/>
      <c r="N216" s="7"/>
      <c r="O216" s="7"/>
      <c r="P216" s="7"/>
      <c r="Q216" s="7"/>
      <c r="R216" s="7"/>
      <c r="S216" s="7"/>
      <c r="T216" s="7"/>
      <c r="U216" s="7"/>
    </row>
    <row r="217" spans="13:21" ht="12.75">
      <c r="M217" s="7"/>
      <c r="N217" s="7"/>
      <c r="O217" s="7"/>
      <c r="P217" s="7"/>
      <c r="Q217" s="7"/>
      <c r="R217" s="7"/>
      <c r="S217" s="7"/>
      <c r="T217" s="7"/>
      <c r="U217" s="7"/>
    </row>
    <row r="218" spans="13:21" ht="12.75">
      <c r="M218" s="7"/>
      <c r="N218" s="7"/>
      <c r="O218" s="7"/>
      <c r="P218" s="7"/>
      <c r="Q218" s="7"/>
      <c r="R218" s="7"/>
      <c r="S218" s="7"/>
      <c r="T218" s="7"/>
      <c r="U218" s="7"/>
    </row>
    <row r="219" spans="13:21" ht="12.75">
      <c r="M219" s="7"/>
      <c r="N219" s="7"/>
      <c r="O219" s="7"/>
      <c r="P219" s="7"/>
      <c r="Q219" s="7"/>
      <c r="R219" s="7"/>
      <c r="S219" s="7"/>
      <c r="T219" s="7"/>
      <c r="U219" s="7"/>
    </row>
    <row r="220" spans="13:21" ht="12.75">
      <c r="M220" s="7"/>
      <c r="N220" s="7"/>
      <c r="O220" s="7"/>
      <c r="P220" s="7"/>
      <c r="Q220" s="7"/>
      <c r="R220" s="7"/>
      <c r="S220" s="7"/>
      <c r="T220" s="7"/>
      <c r="U220" s="7"/>
    </row>
    <row r="221" spans="13:21" ht="12.75">
      <c r="M221" s="7"/>
      <c r="N221" s="7"/>
      <c r="O221" s="7"/>
      <c r="P221" s="7"/>
      <c r="Q221" s="7"/>
      <c r="R221" s="7"/>
      <c r="S221" s="7"/>
      <c r="T221" s="7"/>
      <c r="U221" s="7"/>
    </row>
    <row r="222" spans="13:21" ht="12.75">
      <c r="M222" s="7"/>
      <c r="N222" s="7"/>
      <c r="O222" s="7"/>
      <c r="P222" s="7"/>
      <c r="Q222" s="7"/>
      <c r="R222" s="7"/>
      <c r="S222" s="7"/>
      <c r="T222" s="7"/>
      <c r="U222" s="7"/>
    </row>
    <row r="223" spans="13:21" ht="12.75">
      <c r="M223" s="7"/>
      <c r="N223" s="7"/>
      <c r="O223" s="7"/>
      <c r="P223" s="7"/>
      <c r="Q223" s="7"/>
      <c r="R223" s="7"/>
      <c r="S223" s="7"/>
      <c r="T223" s="7"/>
      <c r="U223" s="7"/>
    </row>
    <row r="224" spans="13:21" ht="12.75">
      <c r="M224" s="7"/>
      <c r="N224" s="7"/>
      <c r="O224" s="7"/>
      <c r="P224" s="7"/>
      <c r="Q224" s="7"/>
      <c r="R224" s="7"/>
      <c r="S224" s="7"/>
      <c r="T224" s="7"/>
      <c r="U224" s="7"/>
    </row>
    <row r="225" spans="13:21" ht="12.75">
      <c r="M225" s="7"/>
      <c r="N225" s="7"/>
      <c r="O225" s="7"/>
      <c r="P225" s="7"/>
      <c r="Q225" s="7"/>
      <c r="R225" s="7"/>
      <c r="S225" s="7"/>
      <c r="T225" s="7"/>
      <c r="U225" s="7"/>
    </row>
    <row r="226" spans="13:21" ht="12.75">
      <c r="M226" s="7"/>
      <c r="N226" s="7"/>
      <c r="O226" s="7"/>
      <c r="P226" s="7"/>
      <c r="Q226" s="7"/>
      <c r="R226" s="7"/>
      <c r="S226" s="7"/>
      <c r="T226" s="7"/>
      <c r="U226" s="7"/>
    </row>
    <row r="227" spans="13:21" ht="12.75">
      <c r="M227" s="7"/>
      <c r="N227" s="7"/>
      <c r="O227" s="7"/>
      <c r="P227" s="7"/>
      <c r="Q227" s="7"/>
      <c r="R227" s="7"/>
      <c r="S227" s="7"/>
      <c r="T227" s="7"/>
      <c r="U227" s="7"/>
    </row>
    <row r="228" spans="13:21" ht="12.75">
      <c r="M228" s="7"/>
      <c r="N228" s="7"/>
      <c r="O228" s="7"/>
      <c r="P228" s="7"/>
      <c r="Q228" s="7"/>
      <c r="R228" s="7"/>
      <c r="S228" s="7"/>
      <c r="T228" s="7"/>
      <c r="U228" s="7"/>
    </row>
    <row r="229" spans="13:21" ht="12.75">
      <c r="M229" s="7"/>
      <c r="N229" s="7"/>
      <c r="O229" s="7"/>
      <c r="P229" s="7"/>
      <c r="Q229" s="7"/>
      <c r="R229" s="7"/>
      <c r="S229" s="7"/>
      <c r="T229" s="7"/>
      <c r="U229" s="7"/>
    </row>
    <row r="230" spans="13:21" ht="12.75">
      <c r="M230" s="7"/>
      <c r="N230" s="7"/>
      <c r="O230" s="7"/>
      <c r="P230" s="7"/>
      <c r="Q230" s="7"/>
      <c r="R230" s="7"/>
      <c r="S230" s="7"/>
      <c r="T230" s="7"/>
      <c r="U230" s="7"/>
    </row>
    <row r="231" spans="13:21" ht="12.75">
      <c r="M231" s="7"/>
      <c r="N231" s="7"/>
      <c r="O231" s="7"/>
      <c r="P231" s="7"/>
      <c r="Q231" s="7"/>
      <c r="R231" s="7"/>
      <c r="S231" s="7"/>
      <c r="T231" s="7"/>
      <c r="U231" s="7"/>
    </row>
    <row r="232" spans="13:21" ht="12.75">
      <c r="M232" s="7"/>
      <c r="N232" s="7"/>
      <c r="O232" s="7"/>
      <c r="P232" s="7"/>
      <c r="Q232" s="7"/>
      <c r="R232" s="7"/>
      <c r="S232" s="7"/>
      <c r="T232" s="7"/>
      <c r="U232" s="7"/>
    </row>
    <row r="233" spans="13:21" ht="12.75">
      <c r="M233" s="7"/>
      <c r="N233" s="7"/>
      <c r="O233" s="7"/>
      <c r="P233" s="7"/>
      <c r="Q233" s="7"/>
      <c r="R233" s="7"/>
      <c r="S233" s="7"/>
      <c r="T233" s="7"/>
      <c r="U233" s="7"/>
    </row>
    <row r="234" spans="13:21" ht="12.75">
      <c r="M234" s="7"/>
      <c r="N234" s="7"/>
      <c r="O234" s="7"/>
      <c r="P234" s="7"/>
      <c r="Q234" s="7"/>
      <c r="R234" s="7"/>
      <c r="S234" s="7"/>
      <c r="T234" s="7"/>
      <c r="U234" s="7"/>
    </row>
    <row r="235" spans="13:21" ht="12.75">
      <c r="M235" s="7"/>
      <c r="N235" s="7"/>
      <c r="O235" s="7"/>
      <c r="P235" s="7"/>
      <c r="Q235" s="7"/>
      <c r="R235" s="7"/>
      <c r="S235" s="7"/>
      <c r="T235" s="7"/>
      <c r="U235" s="7"/>
    </row>
    <row r="236" spans="13:21" ht="12.75">
      <c r="M236" s="7"/>
      <c r="N236" s="7"/>
      <c r="O236" s="7"/>
      <c r="P236" s="7"/>
      <c r="Q236" s="7"/>
      <c r="R236" s="7"/>
      <c r="S236" s="7"/>
      <c r="T236" s="7"/>
      <c r="U236" s="7"/>
    </row>
    <row r="237" spans="13:21" ht="12.75">
      <c r="M237" s="7"/>
      <c r="N237" s="7"/>
      <c r="O237" s="7"/>
      <c r="P237" s="7"/>
      <c r="Q237" s="7"/>
      <c r="R237" s="7"/>
      <c r="S237" s="7"/>
      <c r="T237" s="7"/>
      <c r="U237" s="7"/>
    </row>
    <row r="238" spans="13:21" ht="12.75">
      <c r="M238" s="7"/>
      <c r="N238" s="7"/>
      <c r="O238" s="7"/>
      <c r="P238" s="7"/>
      <c r="Q238" s="7"/>
      <c r="R238" s="7"/>
      <c r="S238" s="7"/>
      <c r="T238" s="7"/>
      <c r="U238" s="7"/>
    </row>
    <row r="239" spans="13:21" ht="12.75">
      <c r="M239" s="7"/>
      <c r="N239" s="7"/>
      <c r="O239" s="7"/>
      <c r="P239" s="7"/>
      <c r="Q239" s="7"/>
      <c r="R239" s="7"/>
      <c r="S239" s="7"/>
      <c r="T239" s="7"/>
      <c r="U239" s="7"/>
    </row>
    <row r="240" spans="13:21" ht="12.75">
      <c r="M240" s="7"/>
      <c r="N240" s="7"/>
      <c r="O240" s="7"/>
      <c r="P240" s="7"/>
      <c r="Q240" s="7"/>
      <c r="R240" s="7"/>
      <c r="S240" s="7"/>
      <c r="T240" s="7"/>
      <c r="U240" s="7"/>
    </row>
    <row r="241" spans="13:21" ht="12.75">
      <c r="M241" s="7"/>
      <c r="N241" s="7"/>
      <c r="O241" s="7"/>
      <c r="P241" s="7"/>
      <c r="Q241" s="7"/>
      <c r="R241" s="7"/>
      <c r="S241" s="7"/>
      <c r="T241" s="7"/>
      <c r="U241" s="7"/>
    </row>
    <row r="242" spans="13:21" ht="12.75">
      <c r="M242" s="7"/>
      <c r="N242" s="7"/>
      <c r="O242" s="7"/>
      <c r="P242" s="7"/>
      <c r="Q242" s="7"/>
      <c r="R242" s="7"/>
      <c r="S242" s="7"/>
      <c r="T242" s="7"/>
      <c r="U242" s="7"/>
    </row>
    <row r="243" spans="13:21" ht="12.75">
      <c r="M243" s="7"/>
      <c r="N243" s="7"/>
      <c r="O243" s="7"/>
      <c r="P243" s="7"/>
      <c r="Q243" s="7"/>
      <c r="R243" s="7"/>
      <c r="S243" s="7"/>
      <c r="T243" s="7"/>
      <c r="U243" s="7"/>
    </row>
    <row r="244" spans="13:21" ht="12.75">
      <c r="M244" s="7"/>
      <c r="N244" s="7"/>
      <c r="O244" s="7"/>
      <c r="P244" s="7"/>
      <c r="Q244" s="7"/>
      <c r="R244" s="7"/>
      <c r="S244" s="7"/>
      <c r="T244" s="7"/>
      <c r="U244" s="7"/>
    </row>
    <row r="245" spans="13:21" ht="12.75">
      <c r="M245" s="7"/>
      <c r="N245" s="7"/>
      <c r="O245" s="7"/>
      <c r="P245" s="7"/>
      <c r="Q245" s="7"/>
      <c r="R245" s="7"/>
      <c r="S245" s="7"/>
      <c r="T245" s="7"/>
      <c r="U245" s="7"/>
    </row>
    <row r="246" spans="13:21" ht="12.75">
      <c r="M246" s="7"/>
      <c r="N246" s="7"/>
      <c r="O246" s="7"/>
      <c r="P246" s="7"/>
      <c r="Q246" s="7"/>
      <c r="R246" s="7"/>
      <c r="S246" s="7"/>
      <c r="T246" s="7"/>
      <c r="U246" s="7"/>
    </row>
    <row r="247" spans="13:21" ht="12.75">
      <c r="M247" s="7"/>
      <c r="N247" s="7"/>
      <c r="O247" s="7"/>
      <c r="P247" s="7"/>
      <c r="Q247" s="7"/>
      <c r="R247" s="7"/>
      <c r="S247" s="7"/>
      <c r="T247" s="7"/>
      <c r="U247" s="7"/>
    </row>
    <row r="248" spans="13:21" ht="12.75">
      <c r="M248" s="7"/>
      <c r="N248" s="7"/>
      <c r="O248" s="7"/>
      <c r="P248" s="7"/>
      <c r="Q248" s="7"/>
      <c r="R248" s="7"/>
      <c r="S248" s="7"/>
      <c r="T248" s="7"/>
      <c r="U248" s="7"/>
    </row>
    <row r="249" spans="13:21" ht="12.75">
      <c r="M249" s="7"/>
      <c r="N249" s="7"/>
      <c r="O249" s="7"/>
      <c r="P249" s="7"/>
      <c r="Q249" s="7"/>
      <c r="R249" s="7"/>
      <c r="S249" s="7"/>
      <c r="T249" s="7"/>
      <c r="U249" s="7"/>
    </row>
    <row r="250" spans="13:21" ht="12.75">
      <c r="M250" s="7"/>
      <c r="N250" s="7"/>
      <c r="O250" s="7"/>
      <c r="P250" s="7"/>
      <c r="Q250" s="7"/>
      <c r="R250" s="7"/>
      <c r="S250" s="7"/>
      <c r="T250" s="7"/>
      <c r="U250" s="7"/>
    </row>
    <row r="251" spans="13:21" ht="12.75">
      <c r="M251" s="7"/>
      <c r="N251" s="7"/>
      <c r="O251" s="7"/>
      <c r="P251" s="7"/>
      <c r="Q251" s="7"/>
      <c r="R251" s="7"/>
      <c r="S251" s="7"/>
      <c r="T251" s="7"/>
      <c r="U251" s="7"/>
    </row>
    <row r="252" spans="13:21" ht="12.75">
      <c r="M252" s="7"/>
      <c r="N252" s="7"/>
      <c r="O252" s="7"/>
      <c r="P252" s="7"/>
      <c r="Q252" s="7"/>
      <c r="R252" s="7"/>
      <c r="S252" s="7"/>
      <c r="T252" s="7"/>
      <c r="U252" s="7"/>
    </row>
    <row r="253" spans="13:21" ht="12.75">
      <c r="M253" s="7"/>
      <c r="N253" s="7"/>
      <c r="O253" s="7"/>
      <c r="P253" s="7"/>
      <c r="Q253" s="7"/>
      <c r="R253" s="7"/>
      <c r="S253" s="7"/>
      <c r="T253" s="7"/>
      <c r="U253" s="7"/>
    </row>
    <row r="254" spans="13:21" ht="12.75">
      <c r="M254" s="7"/>
      <c r="N254" s="7"/>
      <c r="O254" s="7"/>
      <c r="P254" s="7"/>
      <c r="Q254" s="7"/>
      <c r="R254" s="7"/>
      <c r="S254" s="7"/>
      <c r="T254" s="7"/>
      <c r="U254" s="7"/>
    </row>
    <row r="255" spans="13:21" ht="12.75">
      <c r="M255" s="7"/>
      <c r="N255" s="7"/>
      <c r="O255" s="7"/>
      <c r="P255" s="7"/>
      <c r="Q255" s="7"/>
      <c r="R255" s="7"/>
      <c r="S255" s="7"/>
      <c r="T255" s="7"/>
      <c r="U255" s="7"/>
    </row>
    <row r="256" spans="13:21" ht="12.75">
      <c r="M256" s="7"/>
      <c r="N256" s="7"/>
      <c r="O256" s="7"/>
      <c r="P256" s="7"/>
      <c r="Q256" s="7"/>
      <c r="R256" s="7"/>
      <c r="S256" s="7"/>
      <c r="T256" s="7"/>
      <c r="U256" s="7"/>
    </row>
    <row r="257" spans="13:21" ht="12.75">
      <c r="M257" s="7"/>
      <c r="N257" s="7"/>
      <c r="O257" s="7"/>
      <c r="P257" s="7"/>
      <c r="Q257" s="7"/>
      <c r="R257" s="7"/>
      <c r="S257" s="7"/>
      <c r="T257" s="7"/>
      <c r="U257" s="7"/>
    </row>
    <row r="258" spans="13:21" ht="12.75">
      <c r="M258" s="7"/>
      <c r="N258" s="7"/>
      <c r="O258" s="7"/>
      <c r="P258" s="7"/>
      <c r="Q258" s="7"/>
      <c r="R258" s="7"/>
      <c r="S258" s="7"/>
      <c r="T258" s="7"/>
      <c r="U258" s="7"/>
    </row>
    <row r="259" spans="13:21" ht="12.75">
      <c r="M259" s="7"/>
      <c r="N259" s="7"/>
      <c r="O259" s="7"/>
      <c r="P259" s="7"/>
      <c r="Q259" s="7"/>
      <c r="R259" s="7"/>
      <c r="S259" s="7"/>
      <c r="T259" s="7"/>
      <c r="U259" s="7"/>
    </row>
    <row r="260" spans="13:21" ht="12.75">
      <c r="M260" s="7"/>
      <c r="N260" s="7"/>
      <c r="O260" s="7"/>
      <c r="P260" s="7"/>
      <c r="Q260" s="7"/>
      <c r="R260" s="7"/>
      <c r="S260" s="7"/>
      <c r="T260" s="7"/>
      <c r="U260" s="7"/>
    </row>
    <row r="261" spans="13:21" ht="12.75">
      <c r="M261" s="7"/>
      <c r="N261" s="7"/>
      <c r="O261" s="7"/>
      <c r="P261" s="7"/>
      <c r="Q261" s="7"/>
      <c r="R261" s="7"/>
      <c r="S261" s="7"/>
      <c r="T261" s="7"/>
      <c r="U261" s="7"/>
    </row>
    <row r="262" spans="13:21" ht="12.75">
      <c r="M262" s="7"/>
      <c r="N262" s="7"/>
      <c r="O262" s="7"/>
      <c r="P262" s="7"/>
      <c r="Q262" s="7"/>
      <c r="R262" s="7"/>
      <c r="S262" s="7"/>
      <c r="T262" s="7"/>
      <c r="U262" s="7"/>
    </row>
    <row r="263" spans="13:21" ht="12.75">
      <c r="M263" s="7"/>
      <c r="N263" s="7"/>
      <c r="O263" s="7"/>
      <c r="P263" s="7"/>
      <c r="Q263" s="7"/>
      <c r="R263" s="7"/>
      <c r="S263" s="7"/>
      <c r="T263" s="7"/>
      <c r="U263" s="7"/>
    </row>
    <row r="264" spans="13:21" ht="12.75">
      <c r="M264" s="7"/>
      <c r="N264" s="7"/>
      <c r="O264" s="7"/>
      <c r="P264" s="7"/>
      <c r="Q264" s="7"/>
      <c r="R264" s="7"/>
      <c r="S264" s="7"/>
      <c r="T264" s="7"/>
      <c r="U264" s="7"/>
    </row>
    <row r="265" spans="13:21" ht="12.75">
      <c r="M265" s="7"/>
      <c r="N265" s="7"/>
      <c r="O265" s="7"/>
      <c r="P265" s="7"/>
      <c r="Q265" s="7"/>
      <c r="R265" s="7"/>
      <c r="S265" s="7"/>
      <c r="T265" s="7"/>
      <c r="U265" s="7"/>
    </row>
    <row r="266" spans="13:21" ht="12.75">
      <c r="M266" s="7"/>
      <c r="N266" s="7"/>
      <c r="O266" s="7"/>
      <c r="P266" s="7"/>
      <c r="Q266" s="7"/>
      <c r="R266" s="7"/>
      <c r="S266" s="7"/>
      <c r="T266" s="7"/>
      <c r="U266" s="7"/>
    </row>
    <row r="267" spans="13:21" ht="12.75">
      <c r="M267" s="7"/>
      <c r="N267" s="7"/>
      <c r="O267" s="7"/>
      <c r="P267" s="7"/>
      <c r="Q267" s="7"/>
      <c r="R267" s="7"/>
      <c r="S267" s="7"/>
      <c r="T267" s="7"/>
      <c r="U267" s="7"/>
    </row>
    <row r="268" spans="13:21" ht="12.75">
      <c r="M268" s="7"/>
      <c r="N268" s="7"/>
      <c r="O268" s="7"/>
      <c r="P268" s="7"/>
      <c r="Q268" s="7"/>
      <c r="R268" s="7"/>
      <c r="S268" s="7"/>
      <c r="T268" s="7"/>
      <c r="U268" s="7"/>
    </row>
    <row r="269" spans="13:21" ht="12.75">
      <c r="M269" s="7"/>
      <c r="N269" s="7"/>
      <c r="O269" s="7"/>
      <c r="P269" s="7"/>
      <c r="Q269" s="7"/>
      <c r="R269" s="7"/>
      <c r="S269" s="7"/>
      <c r="T269" s="7"/>
      <c r="U269" s="7"/>
    </row>
    <row r="270" spans="13:21" ht="12.75">
      <c r="M270" s="7"/>
      <c r="N270" s="7"/>
      <c r="O270" s="7"/>
      <c r="P270" s="7"/>
      <c r="Q270" s="7"/>
      <c r="R270" s="7"/>
      <c r="S270" s="7"/>
      <c r="T270" s="7"/>
      <c r="U270" s="7"/>
    </row>
    <row r="271" spans="13:21" ht="12.75">
      <c r="M271" s="7"/>
      <c r="N271" s="7"/>
      <c r="O271" s="7"/>
      <c r="P271" s="7"/>
      <c r="Q271" s="7"/>
      <c r="R271" s="7"/>
      <c r="S271" s="7"/>
      <c r="T271" s="7"/>
      <c r="U271" s="7"/>
    </row>
    <row r="272" spans="13:21" ht="12.75">
      <c r="M272" s="7"/>
      <c r="N272" s="7"/>
      <c r="O272" s="7"/>
      <c r="P272" s="7"/>
      <c r="Q272" s="7"/>
      <c r="R272" s="7"/>
      <c r="S272" s="7"/>
      <c r="T272" s="7"/>
      <c r="U272" s="7"/>
    </row>
    <row r="273" spans="13:21" ht="12.75">
      <c r="M273" s="7"/>
      <c r="N273" s="7"/>
      <c r="O273" s="7"/>
      <c r="P273" s="7"/>
      <c r="Q273" s="7"/>
      <c r="R273" s="7"/>
      <c r="S273" s="7"/>
      <c r="T273" s="7"/>
      <c r="U273" s="7"/>
    </row>
    <row r="274" spans="13:21" ht="12.75">
      <c r="M274" s="7"/>
      <c r="N274" s="7"/>
      <c r="O274" s="7"/>
      <c r="P274" s="7"/>
      <c r="Q274" s="7"/>
      <c r="R274" s="7"/>
      <c r="S274" s="7"/>
      <c r="T274" s="7"/>
      <c r="U274" s="7"/>
    </row>
    <row r="275" spans="13:21" ht="12.75">
      <c r="M275" s="7"/>
      <c r="N275" s="7"/>
      <c r="O275" s="7"/>
      <c r="P275" s="7"/>
      <c r="Q275" s="7"/>
      <c r="R275" s="7"/>
      <c r="S275" s="7"/>
      <c r="T275" s="7"/>
      <c r="U275" s="7"/>
    </row>
    <row r="276" spans="13:21" ht="12.75">
      <c r="M276" s="7"/>
      <c r="N276" s="7"/>
      <c r="O276" s="7"/>
      <c r="P276" s="7"/>
      <c r="Q276" s="7"/>
      <c r="R276" s="7"/>
      <c r="S276" s="7"/>
      <c r="T276" s="7"/>
      <c r="U276" s="7"/>
    </row>
    <row r="277" spans="13:21" ht="12.75">
      <c r="M277" s="7"/>
      <c r="N277" s="7"/>
      <c r="O277" s="7"/>
      <c r="P277" s="7"/>
      <c r="Q277" s="7"/>
      <c r="R277" s="7"/>
      <c r="S277" s="7"/>
      <c r="T277" s="7"/>
      <c r="U277" s="7"/>
    </row>
    <row r="278" spans="13:21" ht="12.75">
      <c r="M278" s="7"/>
      <c r="N278" s="7"/>
      <c r="O278" s="7"/>
      <c r="P278" s="7"/>
      <c r="Q278" s="7"/>
      <c r="R278" s="7"/>
      <c r="S278" s="7"/>
      <c r="T278" s="7"/>
      <c r="U278" s="7"/>
    </row>
    <row r="279" spans="13:21" ht="12.75">
      <c r="M279" s="7"/>
      <c r="N279" s="7"/>
      <c r="O279" s="7"/>
      <c r="P279" s="7"/>
      <c r="Q279" s="7"/>
      <c r="R279" s="7"/>
      <c r="S279" s="7"/>
      <c r="T279" s="7"/>
      <c r="U279" s="7"/>
    </row>
    <row r="280" spans="13:21" ht="12.75">
      <c r="M280" s="7"/>
      <c r="N280" s="7"/>
      <c r="O280" s="7"/>
      <c r="P280" s="7"/>
      <c r="Q280" s="7"/>
      <c r="R280" s="7"/>
      <c r="S280" s="7"/>
      <c r="T280" s="7"/>
      <c r="U280" s="7"/>
    </row>
    <row r="281" spans="13:21" ht="12.75">
      <c r="M281" s="7"/>
      <c r="N281" s="7"/>
      <c r="O281" s="7"/>
      <c r="P281" s="7"/>
      <c r="Q281" s="7"/>
      <c r="R281" s="7"/>
      <c r="S281" s="7"/>
      <c r="T281" s="7"/>
      <c r="U281" s="7"/>
    </row>
    <row r="282" spans="13:21" ht="12.75">
      <c r="M282" s="7"/>
      <c r="N282" s="7"/>
      <c r="O282" s="7"/>
      <c r="P282" s="7"/>
      <c r="Q282" s="7"/>
      <c r="R282" s="7"/>
      <c r="S282" s="7"/>
      <c r="T282" s="7"/>
      <c r="U282" s="7"/>
    </row>
    <row r="283" spans="13:21" ht="12.75">
      <c r="M283" s="7"/>
      <c r="N283" s="7"/>
      <c r="O283" s="7"/>
      <c r="P283" s="7"/>
      <c r="Q283" s="7"/>
      <c r="R283" s="7"/>
      <c r="S283" s="7"/>
      <c r="T283" s="7"/>
      <c r="U283" s="7"/>
    </row>
    <row r="284" spans="13:21" ht="12.75">
      <c r="M284" s="7"/>
      <c r="N284" s="7"/>
      <c r="O284" s="7"/>
      <c r="P284" s="7"/>
      <c r="Q284" s="7"/>
      <c r="R284" s="7"/>
      <c r="S284" s="7"/>
      <c r="T284" s="7"/>
      <c r="U284" s="7"/>
    </row>
    <row r="285" spans="13:21" ht="12.75">
      <c r="M285" s="7"/>
      <c r="N285" s="7"/>
      <c r="O285" s="7"/>
      <c r="P285" s="7"/>
      <c r="Q285" s="7"/>
      <c r="R285" s="7"/>
      <c r="S285" s="7"/>
      <c r="T285" s="7"/>
      <c r="U285" s="7"/>
    </row>
    <row r="286" spans="13:21" ht="12.75">
      <c r="M286" s="7"/>
      <c r="N286" s="7"/>
      <c r="O286" s="7"/>
      <c r="P286" s="7"/>
      <c r="Q286" s="7"/>
      <c r="R286" s="7"/>
      <c r="S286" s="7"/>
      <c r="T286" s="7"/>
      <c r="U286" s="7"/>
    </row>
    <row r="287" spans="13:21" ht="12.75">
      <c r="M287" s="7"/>
      <c r="N287" s="7"/>
      <c r="O287" s="7"/>
      <c r="P287" s="7"/>
      <c r="Q287" s="7"/>
      <c r="R287" s="7"/>
      <c r="S287" s="7"/>
      <c r="T287" s="7"/>
      <c r="U287" s="7"/>
    </row>
    <row r="288" spans="13:21" ht="12.75">
      <c r="M288" s="7"/>
      <c r="N288" s="7"/>
      <c r="O288" s="7"/>
      <c r="P288" s="7"/>
      <c r="Q288" s="7"/>
      <c r="R288" s="7"/>
      <c r="S288" s="7"/>
      <c r="T288" s="7"/>
      <c r="U288" s="7"/>
    </row>
    <row r="289" spans="13:21" ht="12.75">
      <c r="M289" s="7"/>
      <c r="N289" s="7"/>
      <c r="O289" s="7"/>
      <c r="P289" s="7"/>
      <c r="Q289" s="7"/>
      <c r="R289" s="7"/>
      <c r="S289" s="7"/>
      <c r="T289" s="7"/>
      <c r="U289" s="7"/>
    </row>
    <row r="290" spans="13:21" ht="12.75">
      <c r="M290" s="7"/>
      <c r="N290" s="7"/>
      <c r="O290" s="7"/>
      <c r="P290" s="7"/>
      <c r="Q290" s="7"/>
      <c r="R290" s="7"/>
      <c r="S290" s="7"/>
      <c r="T290" s="7"/>
      <c r="U290" s="7"/>
    </row>
    <row r="291" spans="13:21" ht="12.75">
      <c r="M291" s="7"/>
      <c r="N291" s="7"/>
      <c r="O291" s="7"/>
      <c r="P291" s="7"/>
      <c r="Q291" s="7"/>
      <c r="R291" s="7"/>
      <c r="S291" s="7"/>
      <c r="T291" s="7"/>
      <c r="U291" s="7"/>
    </row>
    <row r="292" spans="13:21" ht="12.75">
      <c r="M292" s="7"/>
      <c r="N292" s="7"/>
      <c r="O292" s="7"/>
      <c r="P292" s="7"/>
      <c r="Q292" s="7"/>
      <c r="R292" s="7"/>
      <c r="S292" s="7"/>
      <c r="T292" s="7"/>
      <c r="U292" s="7"/>
    </row>
    <row r="293" spans="13:21" ht="12.75">
      <c r="M293" s="7"/>
      <c r="N293" s="7"/>
      <c r="O293" s="7"/>
      <c r="P293" s="7"/>
      <c r="Q293" s="7"/>
      <c r="R293" s="7"/>
      <c r="S293" s="7"/>
      <c r="T293" s="7"/>
      <c r="U293" s="7"/>
    </row>
    <row r="294" spans="13:21" ht="12.75">
      <c r="M294" s="7"/>
      <c r="N294" s="7"/>
      <c r="O294" s="7"/>
      <c r="P294" s="7"/>
      <c r="Q294" s="7"/>
      <c r="R294" s="7"/>
      <c r="S294" s="7"/>
      <c r="T294" s="7"/>
      <c r="U294" s="7"/>
    </row>
    <row r="295" spans="13:21" ht="12.75">
      <c r="M295" s="7"/>
      <c r="N295" s="7"/>
      <c r="O295" s="7"/>
      <c r="P295" s="7"/>
      <c r="Q295" s="7"/>
      <c r="R295" s="7"/>
      <c r="S295" s="7"/>
      <c r="T295" s="7"/>
      <c r="U295" s="7"/>
    </row>
    <row r="296" spans="13:21" ht="12.75">
      <c r="M296" s="7"/>
      <c r="N296" s="7"/>
      <c r="O296" s="7"/>
      <c r="P296" s="7"/>
      <c r="Q296" s="7"/>
      <c r="R296" s="7"/>
      <c r="S296" s="7"/>
      <c r="T296" s="7"/>
      <c r="U296" s="7"/>
    </row>
    <row r="297" spans="13:21" ht="12.75">
      <c r="M297" s="7"/>
      <c r="N297" s="7"/>
      <c r="O297" s="7"/>
      <c r="P297" s="7"/>
      <c r="Q297" s="7"/>
      <c r="R297" s="7"/>
      <c r="S297" s="7"/>
      <c r="T297" s="7"/>
      <c r="U297" s="7"/>
    </row>
    <row r="298" spans="13:21" ht="12.75">
      <c r="M298" s="7"/>
      <c r="N298" s="7"/>
      <c r="O298" s="7"/>
      <c r="P298" s="7"/>
      <c r="Q298" s="7"/>
      <c r="R298" s="7"/>
      <c r="S298" s="7"/>
      <c r="T298" s="7"/>
      <c r="U298" s="7"/>
    </row>
    <row r="299" spans="13:21" ht="12.75">
      <c r="M299" s="7"/>
      <c r="N299" s="7"/>
      <c r="O299" s="7"/>
      <c r="P299" s="7"/>
      <c r="Q299" s="7"/>
      <c r="R299" s="7"/>
      <c r="S299" s="7"/>
      <c r="T299" s="7"/>
      <c r="U299" s="7"/>
    </row>
    <row r="300" spans="13:21" ht="12.75">
      <c r="M300" s="7"/>
      <c r="N300" s="7"/>
      <c r="O300" s="7"/>
      <c r="P300" s="7"/>
      <c r="Q300" s="7"/>
      <c r="R300" s="7"/>
      <c r="S300" s="7"/>
      <c r="T300" s="7"/>
      <c r="U300" s="7"/>
    </row>
    <row r="301" spans="13:21" ht="12.75">
      <c r="M301" s="7"/>
      <c r="N301" s="7"/>
      <c r="O301" s="7"/>
      <c r="P301" s="7"/>
      <c r="Q301" s="7"/>
      <c r="R301" s="7"/>
      <c r="S301" s="7"/>
      <c r="T301" s="7"/>
      <c r="U301" s="7"/>
    </row>
    <row r="302" spans="13:21" ht="12.75">
      <c r="M302" s="7"/>
      <c r="N302" s="7"/>
      <c r="O302" s="7"/>
      <c r="P302" s="7"/>
      <c r="Q302" s="7"/>
      <c r="R302" s="7"/>
      <c r="S302" s="7"/>
      <c r="T302" s="7"/>
      <c r="U302" s="7"/>
    </row>
    <row r="303" spans="13:21" ht="12.75">
      <c r="M303" s="7"/>
      <c r="N303" s="7"/>
      <c r="O303" s="7"/>
      <c r="P303" s="7"/>
      <c r="Q303" s="7"/>
      <c r="R303" s="7"/>
      <c r="S303" s="7"/>
      <c r="T303" s="7"/>
      <c r="U303" s="7"/>
    </row>
    <row r="304" spans="13:21" ht="12.75">
      <c r="M304" s="7"/>
      <c r="N304" s="7"/>
      <c r="O304" s="7"/>
      <c r="P304" s="7"/>
      <c r="Q304" s="7"/>
      <c r="R304" s="7"/>
      <c r="S304" s="7"/>
      <c r="T304" s="7"/>
      <c r="U304" s="7"/>
    </row>
    <row r="305" spans="13:21" ht="12.75">
      <c r="M305" s="7"/>
      <c r="N305" s="7"/>
      <c r="O305" s="7"/>
      <c r="P305" s="7"/>
      <c r="Q305" s="7"/>
      <c r="R305" s="7"/>
      <c r="S305" s="7"/>
      <c r="T305" s="7"/>
      <c r="U305" s="7"/>
    </row>
    <row r="306" spans="13:21" ht="12.75">
      <c r="M306" s="7"/>
      <c r="N306" s="7"/>
      <c r="O306" s="7"/>
      <c r="P306" s="7"/>
      <c r="Q306" s="7"/>
      <c r="R306" s="7"/>
      <c r="S306" s="7"/>
      <c r="T306" s="7"/>
      <c r="U306" s="7"/>
    </row>
    <row r="307" spans="13:21" ht="12.75">
      <c r="M307" s="7"/>
      <c r="N307" s="7"/>
      <c r="O307" s="7"/>
      <c r="P307" s="7"/>
      <c r="Q307" s="7"/>
      <c r="R307" s="7"/>
      <c r="S307" s="7"/>
      <c r="T307" s="7"/>
      <c r="U307" s="7"/>
    </row>
    <row r="308" spans="13:21" ht="12.75">
      <c r="M308" s="7"/>
      <c r="N308" s="7"/>
      <c r="O308" s="7"/>
      <c r="P308" s="7"/>
      <c r="Q308" s="7"/>
      <c r="R308" s="7"/>
      <c r="S308" s="7"/>
      <c r="T308" s="7"/>
      <c r="U308" s="7"/>
    </row>
    <row r="309" spans="13:21" ht="12.75">
      <c r="M309" s="7"/>
      <c r="N309" s="7"/>
      <c r="O309" s="7"/>
      <c r="P309" s="7"/>
      <c r="Q309" s="7"/>
      <c r="R309" s="7"/>
      <c r="S309" s="7"/>
      <c r="T309" s="7"/>
      <c r="U309" s="7"/>
    </row>
    <row r="310" spans="13:21" ht="12.75">
      <c r="M310" s="7"/>
      <c r="N310" s="7"/>
      <c r="O310" s="7"/>
      <c r="P310" s="7"/>
      <c r="Q310" s="7"/>
      <c r="R310" s="7"/>
      <c r="S310" s="7"/>
      <c r="T310" s="7"/>
      <c r="U310" s="7"/>
    </row>
    <row r="311" spans="13:21" ht="12.75">
      <c r="M311" s="7"/>
      <c r="N311" s="7"/>
      <c r="O311" s="7"/>
      <c r="P311" s="7"/>
      <c r="Q311" s="7"/>
      <c r="R311" s="7"/>
      <c r="S311" s="7"/>
      <c r="T311" s="7"/>
      <c r="U311" s="7"/>
    </row>
    <row r="312" spans="13:21" ht="12.75">
      <c r="M312" s="7"/>
      <c r="N312" s="7"/>
      <c r="O312" s="7"/>
      <c r="P312" s="7"/>
      <c r="Q312" s="7"/>
      <c r="R312" s="7"/>
      <c r="S312" s="7"/>
      <c r="T312" s="7"/>
      <c r="U312" s="7"/>
    </row>
    <row r="313" spans="13:21" ht="12.75">
      <c r="M313" s="7"/>
      <c r="N313" s="7"/>
      <c r="O313" s="7"/>
      <c r="P313" s="7"/>
      <c r="Q313" s="7"/>
      <c r="R313" s="7"/>
      <c r="S313" s="7"/>
      <c r="T313" s="7"/>
      <c r="U313" s="7"/>
    </row>
    <row r="314" spans="13:21" ht="12.75">
      <c r="M314" s="7"/>
      <c r="N314" s="7"/>
      <c r="O314" s="7"/>
      <c r="P314" s="7"/>
      <c r="Q314" s="7"/>
      <c r="R314" s="7"/>
      <c r="S314" s="7"/>
      <c r="T314" s="7"/>
      <c r="U314" s="7"/>
    </row>
    <row r="315" spans="13:21" ht="12.75">
      <c r="M315" s="7"/>
      <c r="N315" s="7"/>
      <c r="O315" s="7"/>
      <c r="P315" s="7"/>
      <c r="Q315" s="7"/>
      <c r="R315" s="7"/>
      <c r="S315" s="7"/>
      <c r="T315" s="7"/>
      <c r="U315" s="7"/>
    </row>
    <row r="316" spans="13:21" ht="12.75">
      <c r="M316" s="7"/>
      <c r="N316" s="7"/>
      <c r="O316" s="7"/>
      <c r="P316" s="7"/>
      <c r="Q316" s="7"/>
      <c r="R316" s="7"/>
      <c r="S316" s="7"/>
      <c r="T316" s="7"/>
      <c r="U316" s="7"/>
    </row>
    <row r="317" spans="13:21" ht="12.75">
      <c r="M317" s="7"/>
      <c r="N317" s="7"/>
      <c r="O317" s="7"/>
      <c r="P317" s="7"/>
      <c r="Q317" s="7"/>
      <c r="R317" s="7"/>
      <c r="S317" s="7"/>
      <c r="T317" s="7"/>
      <c r="U317" s="7"/>
    </row>
    <row r="318" spans="13:21" ht="12.75">
      <c r="M318" s="7"/>
      <c r="N318" s="7"/>
      <c r="O318" s="7"/>
      <c r="P318" s="7"/>
      <c r="Q318" s="7"/>
      <c r="R318" s="7"/>
      <c r="S318" s="7"/>
      <c r="T318" s="7"/>
      <c r="U318" s="7"/>
    </row>
    <row r="319" spans="13:21" ht="12.75">
      <c r="M319" s="7"/>
      <c r="N319" s="7"/>
      <c r="O319" s="7"/>
      <c r="P319" s="7"/>
      <c r="Q319" s="7"/>
      <c r="R319" s="7"/>
      <c r="S319" s="7"/>
      <c r="T319" s="7"/>
      <c r="U319" s="7"/>
    </row>
    <row r="320" spans="13:21" ht="12.75">
      <c r="M320" s="7"/>
      <c r="N320" s="7"/>
      <c r="O320" s="7"/>
      <c r="P320" s="7"/>
      <c r="Q320" s="7"/>
      <c r="R320" s="7"/>
      <c r="S320" s="7"/>
      <c r="T320" s="7"/>
      <c r="U320" s="7"/>
    </row>
    <row r="321" spans="13:21" ht="12.75">
      <c r="M321" s="7"/>
      <c r="N321" s="7"/>
      <c r="O321" s="7"/>
      <c r="P321" s="7"/>
      <c r="Q321" s="7"/>
      <c r="R321" s="7"/>
      <c r="S321" s="7"/>
      <c r="T321" s="7"/>
      <c r="U321" s="7"/>
    </row>
    <row r="322" spans="13:21" ht="12.75">
      <c r="M322" s="7"/>
      <c r="N322" s="7"/>
      <c r="O322" s="7"/>
      <c r="P322" s="7"/>
      <c r="Q322" s="7"/>
      <c r="R322" s="7"/>
      <c r="S322" s="7"/>
      <c r="T322" s="7"/>
      <c r="U322" s="7"/>
    </row>
    <row r="323" spans="13:21" ht="12.75">
      <c r="M323" s="7"/>
      <c r="N323" s="7"/>
      <c r="O323" s="7"/>
      <c r="P323" s="7"/>
      <c r="Q323" s="7"/>
      <c r="R323" s="7"/>
      <c r="S323" s="7"/>
      <c r="T323" s="7"/>
      <c r="U323" s="7"/>
    </row>
    <row r="324" spans="13:21" ht="12.75">
      <c r="M324" s="7"/>
      <c r="N324" s="7"/>
      <c r="O324" s="7"/>
      <c r="P324" s="7"/>
      <c r="Q324" s="7"/>
      <c r="R324" s="7"/>
      <c r="S324" s="7"/>
      <c r="T324" s="7"/>
      <c r="U324" s="7"/>
    </row>
    <row r="325" spans="13:21" ht="12.75">
      <c r="M325" s="7"/>
      <c r="N325" s="7"/>
      <c r="O325" s="7"/>
      <c r="P325" s="7"/>
      <c r="Q325" s="7"/>
      <c r="R325" s="7"/>
      <c r="S325" s="7"/>
      <c r="T325" s="7"/>
      <c r="U325" s="7"/>
    </row>
    <row r="326" spans="13:21" ht="12.75">
      <c r="M326" s="7"/>
      <c r="N326" s="7"/>
      <c r="O326" s="7"/>
      <c r="P326" s="7"/>
      <c r="Q326" s="7"/>
      <c r="R326" s="7"/>
      <c r="S326" s="7"/>
      <c r="T326" s="7"/>
      <c r="U326" s="7"/>
    </row>
    <row r="327" spans="13:21" ht="12.75">
      <c r="M327" s="7"/>
      <c r="N327" s="7"/>
      <c r="O327" s="7"/>
      <c r="P327" s="7"/>
      <c r="Q327" s="7"/>
      <c r="R327" s="7"/>
      <c r="S327" s="7"/>
      <c r="T327" s="7"/>
      <c r="U327" s="7"/>
    </row>
    <row r="328" spans="13:21" ht="12.75">
      <c r="M328" s="7"/>
      <c r="N328" s="7"/>
      <c r="O328" s="7"/>
      <c r="P328" s="7"/>
      <c r="Q328" s="7"/>
      <c r="R328" s="7"/>
      <c r="S328" s="7"/>
      <c r="T328" s="7"/>
      <c r="U328" s="7"/>
    </row>
    <row r="329" spans="13:21" ht="12.75">
      <c r="M329" s="7"/>
      <c r="N329" s="7"/>
      <c r="O329" s="7"/>
      <c r="P329" s="7"/>
      <c r="Q329" s="7"/>
      <c r="R329" s="7"/>
      <c r="S329" s="7"/>
      <c r="T329" s="7"/>
      <c r="U329" s="7"/>
    </row>
    <row r="330" spans="13:21" ht="12.75">
      <c r="M330" s="7"/>
      <c r="N330" s="7"/>
      <c r="O330" s="7"/>
      <c r="P330" s="7"/>
      <c r="Q330" s="7"/>
      <c r="R330" s="7"/>
      <c r="S330" s="7"/>
      <c r="T330" s="7"/>
      <c r="U330" s="7"/>
    </row>
    <row r="331" spans="13:21" ht="12.75">
      <c r="M331" s="7"/>
      <c r="N331" s="7"/>
      <c r="O331" s="7"/>
      <c r="P331" s="7"/>
      <c r="Q331" s="7"/>
      <c r="R331" s="7"/>
      <c r="S331" s="7"/>
      <c r="T331" s="7"/>
      <c r="U331" s="7"/>
    </row>
    <row r="332" spans="13:21" ht="12.75">
      <c r="M332" s="7"/>
      <c r="N332" s="7"/>
      <c r="O332" s="7"/>
      <c r="P332" s="7"/>
      <c r="Q332" s="7"/>
      <c r="R332" s="7"/>
      <c r="S332" s="7"/>
      <c r="T332" s="7"/>
      <c r="U332" s="7"/>
    </row>
    <row r="333" spans="13:21" ht="12.75">
      <c r="M333" s="7"/>
      <c r="N333" s="7"/>
      <c r="O333" s="7"/>
      <c r="P333" s="7"/>
      <c r="Q333" s="7"/>
      <c r="R333" s="7"/>
      <c r="S333" s="7"/>
      <c r="T333" s="7"/>
      <c r="U333" s="7"/>
    </row>
    <row r="334" spans="13:21" ht="12.75">
      <c r="M334" s="7"/>
      <c r="N334" s="7"/>
      <c r="O334" s="7"/>
      <c r="P334" s="7"/>
      <c r="Q334" s="7"/>
      <c r="R334" s="7"/>
      <c r="S334" s="7"/>
      <c r="T334" s="7"/>
      <c r="U334" s="7"/>
    </row>
    <row r="335" spans="13:21" ht="12.75">
      <c r="M335" s="7"/>
      <c r="N335" s="7"/>
      <c r="O335" s="7"/>
      <c r="P335" s="7"/>
      <c r="Q335" s="7"/>
      <c r="R335" s="7"/>
      <c r="S335" s="7"/>
      <c r="T335" s="7"/>
      <c r="U335" s="7"/>
    </row>
    <row r="336" spans="13:21" ht="12.75">
      <c r="M336" s="7"/>
      <c r="N336" s="7"/>
      <c r="O336" s="7"/>
      <c r="P336" s="7"/>
      <c r="Q336" s="7"/>
      <c r="R336" s="7"/>
      <c r="S336" s="7"/>
      <c r="T336" s="7"/>
      <c r="U336" s="7"/>
    </row>
    <row r="337" spans="13:21" ht="12.75">
      <c r="M337" s="7"/>
      <c r="N337" s="7"/>
      <c r="O337" s="7"/>
      <c r="P337" s="7"/>
      <c r="Q337" s="7"/>
      <c r="R337" s="7"/>
      <c r="S337" s="7"/>
      <c r="T337" s="7"/>
      <c r="U337" s="7"/>
    </row>
    <row r="338" spans="13:21" ht="12.75">
      <c r="M338" s="7"/>
      <c r="N338" s="7"/>
      <c r="O338" s="7"/>
      <c r="P338" s="7"/>
      <c r="Q338" s="7"/>
      <c r="R338" s="7"/>
      <c r="S338" s="7"/>
      <c r="T338" s="7"/>
      <c r="U338" s="7"/>
    </row>
    <row r="339" spans="13:21" ht="12.75">
      <c r="M339" s="7"/>
      <c r="N339" s="7"/>
      <c r="O339" s="7"/>
      <c r="P339" s="7"/>
      <c r="Q339" s="7"/>
      <c r="R339" s="7"/>
      <c r="S339" s="7"/>
      <c r="T339" s="7"/>
      <c r="U339" s="7"/>
    </row>
    <row r="340" spans="13:21" ht="12.75">
      <c r="M340" s="7"/>
      <c r="N340" s="7"/>
      <c r="O340" s="7"/>
      <c r="P340" s="7"/>
      <c r="Q340" s="7"/>
      <c r="R340" s="7"/>
      <c r="S340" s="7"/>
      <c r="T340" s="7"/>
      <c r="U340" s="7"/>
    </row>
    <row r="341" spans="13:21" ht="12.75">
      <c r="M341" s="7"/>
      <c r="N341" s="7"/>
      <c r="O341" s="7"/>
      <c r="P341" s="7"/>
      <c r="Q341" s="7"/>
      <c r="R341" s="7"/>
      <c r="S341" s="7"/>
      <c r="T341" s="7"/>
      <c r="U341" s="7"/>
    </row>
    <row r="342" spans="13:21" ht="12.75">
      <c r="M342" s="7"/>
      <c r="N342" s="7"/>
      <c r="O342" s="7"/>
      <c r="P342" s="7"/>
      <c r="Q342" s="7"/>
      <c r="R342" s="7"/>
      <c r="S342" s="7"/>
      <c r="T342" s="7"/>
      <c r="U342" s="7"/>
    </row>
    <row r="343" spans="13:21" ht="12.75">
      <c r="M343" s="7"/>
      <c r="N343" s="7"/>
      <c r="O343" s="7"/>
      <c r="P343" s="7"/>
      <c r="Q343" s="7"/>
      <c r="R343" s="7"/>
      <c r="S343" s="7"/>
      <c r="T343" s="7"/>
      <c r="U343" s="7"/>
    </row>
    <row r="344" spans="13:21" ht="12.75">
      <c r="M344" s="7"/>
      <c r="N344" s="7"/>
      <c r="O344" s="7"/>
      <c r="P344" s="7"/>
      <c r="Q344" s="7"/>
      <c r="R344" s="7"/>
      <c r="S344" s="7"/>
      <c r="T344" s="7"/>
      <c r="U344" s="7"/>
    </row>
    <row r="345" spans="13:21" ht="12.75">
      <c r="M345" s="7"/>
      <c r="N345" s="7"/>
      <c r="O345" s="7"/>
      <c r="P345" s="7"/>
      <c r="Q345" s="7"/>
      <c r="R345" s="7"/>
      <c r="S345" s="7"/>
      <c r="T345" s="7"/>
      <c r="U345" s="7"/>
    </row>
    <row r="346" spans="13:21" ht="12.75">
      <c r="M346" s="7"/>
      <c r="N346" s="7"/>
      <c r="O346" s="7"/>
      <c r="P346" s="7"/>
      <c r="Q346" s="7"/>
      <c r="R346" s="7"/>
      <c r="S346" s="7"/>
      <c r="T346" s="7"/>
      <c r="U346" s="7"/>
    </row>
    <row r="347" spans="13:21" ht="12.75">
      <c r="M347" s="7"/>
      <c r="N347" s="7"/>
      <c r="O347" s="7"/>
      <c r="P347" s="7"/>
      <c r="Q347" s="7"/>
      <c r="R347" s="7"/>
      <c r="S347" s="7"/>
      <c r="T347" s="7"/>
      <c r="U347" s="7"/>
    </row>
    <row r="348" spans="13:21" ht="12.75">
      <c r="M348" s="7"/>
      <c r="N348" s="7"/>
      <c r="O348" s="7"/>
      <c r="P348" s="7"/>
      <c r="Q348" s="7"/>
      <c r="R348" s="7"/>
      <c r="S348" s="7"/>
      <c r="T348" s="7"/>
      <c r="U348" s="7"/>
    </row>
    <row r="349" spans="13:21" ht="12.75">
      <c r="M349" s="7"/>
      <c r="N349" s="7"/>
      <c r="O349" s="7"/>
      <c r="P349" s="7"/>
      <c r="Q349" s="7"/>
      <c r="R349" s="7"/>
      <c r="S349" s="7"/>
      <c r="T349" s="7"/>
      <c r="U349" s="7"/>
    </row>
    <row r="350" spans="13:21" ht="12.75">
      <c r="M350" s="7"/>
      <c r="N350" s="7"/>
      <c r="O350" s="7"/>
      <c r="P350" s="7"/>
      <c r="Q350" s="7"/>
      <c r="R350" s="7"/>
      <c r="S350" s="7"/>
      <c r="T350" s="7"/>
      <c r="U350" s="7"/>
    </row>
    <row r="351" spans="13:21" ht="12.75">
      <c r="M351" s="7"/>
      <c r="N351" s="7"/>
      <c r="O351" s="7"/>
      <c r="P351" s="7"/>
      <c r="Q351" s="7"/>
      <c r="R351" s="7"/>
      <c r="S351" s="7"/>
      <c r="T351" s="7"/>
      <c r="U351" s="7"/>
    </row>
    <row r="352" spans="13:21" ht="12.75">
      <c r="M352" s="7"/>
      <c r="N352" s="7"/>
      <c r="O352" s="7"/>
      <c r="P352" s="7"/>
      <c r="Q352" s="7"/>
      <c r="R352" s="7"/>
      <c r="S352" s="7"/>
      <c r="T352" s="7"/>
      <c r="U352" s="7"/>
    </row>
    <row r="353" spans="13:21" ht="12.75">
      <c r="M353" s="7"/>
      <c r="N353" s="7"/>
      <c r="O353" s="7"/>
      <c r="P353" s="7"/>
      <c r="Q353" s="7"/>
      <c r="R353" s="7"/>
      <c r="S353" s="7"/>
      <c r="T353" s="7"/>
      <c r="U353" s="7"/>
    </row>
    <row r="354" spans="13:21" ht="12.75">
      <c r="M354" s="7"/>
      <c r="N354" s="7"/>
      <c r="O354" s="7"/>
      <c r="P354" s="7"/>
      <c r="Q354" s="7"/>
      <c r="R354" s="7"/>
      <c r="S354" s="7"/>
      <c r="T354" s="7"/>
      <c r="U354" s="7"/>
    </row>
    <row r="355" spans="13:21" ht="12.75">
      <c r="M355" s="7"/>
      <c r="N355" s="7"/>
      <c r="O355" s="7"/>
      <c r="P355" s="7"/>
      <c r="Q355" s="7"/>
      <c r="R355" s="7"/>
      <c r="S355" s="7"/>
      <c r="T355" s="7"/>
      <c r="U355" s="7"/>
    </row>
    <row r="356" spans="13:21" ht="12.75">
      <c r="M356" s="7"/>
      <c r="N356" s="7"/>
      <c r="O356" s="7"/>
      <c r="P356" s="7"/>
      <c r="Q356" s="7"/>
      <c r="R356" s="7"/>
      <c r="S356" s="7"/>
      <c r="T356" s="7"/>
      <c r="U356" s="7"/>
    </row>
    <row r="357" spans="13:21" ht="12.75">
      <c r="M357" s="7"/>
      <c r="N357" s="7"/>
      <c r="O357" s="7"/>
      <c r="P357" s="7"/>
      <c r="Q357" s="7"/>
      <c r="R357" s="7"/>
      <c r="S357" s="7"/>
      <c r="T357" s="7"/>
      <c r="U357" s="7"/>
    </row>
    <row r="358" spans="13:21" ht="12.75">
      <c r="M358" s="7"/>
      <c r="N358" s="7"/>
      <c r="O358" s="7"/>
      <c r="P358" s="7"/>
      <c r="Q358" s="7"/>
      <c r="R358" s="7"/>
      <c r="S358" s="7"/>
      <c r="T358" s="7"/>
      <c r="U358" s="7"/>
    </row>
    <row r="359" spans="13:21" ht="12.75">
      <c r="M359" s="7"/>
      <c r="N359" s="7"/>
      <c r="O359" s="7"/>
      <c r="P359" s="7"/>
      <c r="Q359" s="7"/>
      <c r="R359" s="7"/>
      <c r="S359" s="7"/>
      <c r="T359" s="7"/>
      <c r="U359" s="7"/>
    </row>
    <row r="360" spans="13:21" ht="12.75">
      <c r="M360" s="7"/>
      <c r="N360" s="7"/>
      <c r="O360" s="7"/>
      <c r="P360" s="7"/>
      <c r="Q360" s="7"/>
      <c r="R360" s="7"/>
      <c r="S360" s="7"/>
      <c r="T360" s="7"/>
      <c r="U360" s="7"/>
    </row>
    <row r="361" spans="13:21" ht="12.75">
      <c r="M361" s="7"/>
      <c r="N361" s="7"/>
      <c r="O361" s="7"/>
      <c r="P361" s="7"/>
      <c r="Q361" s="7"/>
      <c r="R361" s="7"/>
      <c r="S361" s="7"/>
      <c r="T361" s="7"/>
      <c r="U361" s="7"/>
    </row>
    <row r="362" spans="13:21" ht="12.75">
      <c r="M362" s="7"/>
      <c r="N362" s="7"/>
      <c r="O362" s="7"/>
      <c r="P362" s="7"/>
      <c r="Q362" s="7"/>
      <c r="R362" s="7"/>
      <c r="S362" s="7"/>
      <c r="T362" s="7"/>
      <c r="U362" s="7"/>
    </row>
    <row r="363" spans="13:21" ht="12.75">
      <c r="M363" s="7"/>
      <c r="N363" s="7"/>
      <c r="O363" s="7"/>
      <c r="P363" s="7"/>
      <c r="Q363" s="7"/>
      <c r="R363" s="7"/>
      <c r="S363" s="7"/>
      <c r="T363" s="7"/>
      <c r="U363" s="7"/>
    </row>
    <row r="364" spans="13:21" ht="12.75">
      <c r="M364" s="7"/>
      <c r="N364" s="7"/>
      <c r="O364" s="7"/>
      <c r="P364" s="7"/>
      <c r="Q364" s="7"/>
      <c r="R364" s="7"/>
      <c r="S364" s="7"/>
      <c r="T364" s="7"/>
      <c r="U364" s="7"/>
    </row>
    <row r="365" spans="13:21" ht="12.75">
      <c r="M365" s="7"/>
      <c r="N365" s="7"/>
      <c r="O365" s="7"/>
      <c r="P365" s="7"/>
      <c r="Q365" s="7"/>
      <c r="R365" s="7"/>
      <c r="S365" s="7"/>
      <c r="T365" s="7"/>
      <c r="U365" s="7"/>
    </row>
    <row r="366" spans="13:21" ht="12.75">
      <c r="M366" s="7"/>
      <c r="N366" s="7"/>
      <c r="O366" s="7"/>
      <c r="P366" s="7"/>
      <c r="Q366" s="7"/>
      <c r="R366" s="7"/>
      <c r="S366" s="7"/>
      <c r="T366" s="7"/>
      <c r="U366" s="7"/>
    </row>
    <row r="367" spans="13:21" ht="12.75">
      <c r="M367" s="7"/>
      <c r="N367" s="7"/>
      <c r="O367" s="7"/>
      <c r="P367" s="7"/>
      <c r="Q367" s="7"/>
      <c r="R367" s="7"/>
      <c r="S367" s="7"/>
      <c r="T367" s="7"/>
      <c r="U367" s="7"/>
    </row>
    <row r="368" spans="13:21" ht="12.75">
      <c r="M368" s="7"/>
      <c r="N368" s="7"/>
      <c r="O368" s="7"/>
      <c r="P368" s="7"/>
      <c r="Q368" s="7"/>
      <c r="R368" s="7"/>
      <c r="S368" s="7"/>
      <c r="T368" s="7"/>
      <c r="U368" s="7"/>
    </row>
    <row r="369" spans="13:21" ht="12.75">
      <c r="M369" s="7"/>
      <c r="N369" s="7"/>
      <c r="O369" s="7"/>
      <c r="P369" s="7"/>
      <c r="Q369" s="7"/>
      <c r="R369" s="7"/>
      <c r="S369" s="7"/>
      <c r="T369" s="7"/>
      <c r="U369" s="7"/>
    </row>
    <row r="370" spans="13:21" ht="12.75">
      <c r="M370" s="7"/>
      <c r="N370" s="7"/>
      <c r="O370" s="7"/>
      <c r="P370" s="7"/>
      <c r="Q370" s="7"/>
      <c r="R370" s="7"/>
      <c r="S370" s="7"/>
      <c r="T370" s="7"/>
      <c r="U370" s="7"/>
    </row>
    <row r="371" spans="13:21" ht="12.75">
      <c r="M371" s="7"/>
      <c r="N371" s="7"/>
      <c r="O371" s="7"/>
      <c r="P371" s="7"/>
      <c r="Q371" s="7"/>
      <c r="R371" s="7"/>
      <c r="S371" s="7"/>
      <c r="T371" s="7"/>
      <c r="U371" s="7"/>
    </row>
    <row r="372" spans="13:21" ht="12.75">
      <c r="M372" s="7"/>
      <c r="N372" s="7"/>
      <c r="O372" s="7"/>
      <c r="P372" s="7"/>
      <c r="Q372" s="7"/>
      <c r="R372" s="7"/>
      <c r="S372" s="7"/>
      <c r="T372" s="7"/>
      <c r="U372" s="7"/>
    </row>
    <row r="373" spans="13:21" ht="12.75">
      <c r="M373" s="7"/>
      <c r="N373" s="7"/>
      <c r="O373" s="7"/>
      <c r="P373" s="7"/>
      <c r="Q373" s="7"/>
      <c r="R373" s="7"/>
      <c r="S373" s="7"/>
      <c r="T373" s="7"/>
      <c r="U373" s="7"/>
    </row>
    <row r="374" spans="13:21" ht="12.75">
      <c r="M374" s="7"/>
      <c r="N374" s="7"/>
      <c r="O374" s="7"/>
      <c r="P374" s="7"/>
      <c r="Q374" s="7"/>
      <c r="R374" s="7"/>
      <c r="S374" s="7"/>
      <c r="T374" s="7"/>
      <c r="U374" s="7"/>
    </row>
    <row r="375" spans="13:21" ht="12.75">
      <c r="M375" s="7"/>
      <c r="N375" s="7"/>
      <c r="O375" s="7"/>
      <c r="P375" s="7"/>
      <c r="Q375" s="7"/>
      <c r="R375" s="7"/>
      <c r="S375" s="7"/>
      <c r="T375" s="7"/>
      <c r="U375" s="7"/>
    </row>
    <row r="376" spans="13:21" ht="12.75">
      <c r="M376" s="7"/>
      <c r="N376" s="7"/>
      <c r="O376" s="7"/>
      <c r="P376" s="7"/>
      <c r="Q376" s="7"/>
      <c r="R376" s="7"/>
      <c r="S376" s="7"/>
      <c r="T376" s="7"/>
      <c r="U376" s="7"/>
    </row>
    <row r="377" spans="13:21" ht="12.75">
      <c r="M377" s="7"/>
      <c r="N377" s="7"/>
      <c r="O377" s="7"/>
      <c r="P377" s="7"/>
      <c r="Q377" s="7"/>
      <c r="R377" s="7"/>
      <c r="S377" s="7"/>
      <c r="T377" s="7"/>
      <c r="U377" s="7"/>
    </row>
    <row r="378" spans="13:21" ht="12.75">
      <c r="M378" s="7"/>
      <c r="N378" s="7"/>
      <c r="O378" s="7"/>
      <c r="P378" s="7"/>
      <c r="Q378" s="7"/>
      <c r="R378" s="7"/>
      <c r="S378" s="7"/>
      <c r="T378" s="7"/>
      <c r="U378" s="7"/>
    </row>
    <row r="379" spans="13:21" ht="12.75">
      <c r="M379" s="7"/>
      <c r="N379" s="7"/>
      <c r="O379" s="7"/>
      <c r="P379" s="7"/>
      <c r="Q379" s="7"/>
      <c r="R379" s="7"/>
      <c r="S379" s="7"/>
      <c r="T379" s="7"/>
      <c r="U379" s="7"/>
    </row>
    <row r="380" spans="13:21" ht="12.75">
      <c r="M380" s="7"/>
      <c r="N380" s="7"/>
      <c r="O380" s="7"/>
      <c r="P380" s="7"/>
      <c r="Q380" s="7"/>
      <c r="R380" s="7"/>
      <c r="S380" s="7"/>
      <c r="T380" s="7"/>
      <c r="U380" s="7"/>
    </row>
    <row r="381" spans="13:21" ht="12.75">
      <c r="M381" s="7"/>
      <c r="N381" s="7"/>
      <c r="O381" s="7"/>
      <c r="P381" s="7"/>
      <c r="Q381" s="7"/>
      <c r="R381" s="7"/>
      <c r="S381" s="7"/>
      <c r="T381" s="7"/>
      <c r="U381" s="7"/>
    </row>
    <row r="382" spans="13:21" ht="12.75">
      <c r="M382" s="7"/>
      <c r="N382" s="7"/>
      <c r="O382" s="7"/>
      <c r="P382" s="7"/>
      <c r="Q382" s="7"/>
      <c r="R382" s="7"/>
      <c r="S382" s="7"/>
      <c r="T382" s="7"/>
      <c r="U382" s="7"/>
    </row>
    <row r="383" spans="13:21" ht="12.75">
      <c r="M383" s="7"/>
      <c r="N383" s="7"/>
      <c r="O383" s="7"/>
      <c r="P383" s="7"/>
      <c r="Q383" s="7"/>
      <c r="R383" s="7"/>
      <c r="S383" s="7"/>
      <c r="T383" s="7"/>
      <c r="U383" s="7"/>
    </row>
    <row r="384" spans="13:21" ht="12.75">
      <c r="M384" s="7"/>
      <c r="N384" s="7"/>
      <c r="O384" s="7"/>
      <c r="P384" s="7"/>
      <c r="Q384" s="7"/>
      <c r="R384" s="7"/>
      <c r="S384" s="7"/>
      <c r="T384" s="7"/>
      <c r="U384" s="7"/>
    </row>
    <row r="385" spans="13:21" ht="12.75">
      <c r="M385" s="7"/>
      <c r="N385" s="7"/>
      <c r="O385" s="7"/>
      <c r="P385" s="7"/>
      <c r="Q385" s="7"/>
      <c r="R385" s="7"/>
      <c r="S385" s="7"/>
      <c r="T385" s="7"/>
      <c r="U385" s="7"/>
    </row>
    <row r="386" spans="13:21" ht="12.75">
      <c r="M386" s="7"/>
      <c r="N386" s="7"/>
      <c r="O386" s="7"/>
      <c r="P386" s="7"/>
      <c r="Q386" s="7"/>
      <c r="R386" s="7"/>
      <c r="S386" s="7"/>
      <c r="T386" s="7"/>
      <c r="U386" s="7"/>
    </row>
  </sheetData>
  <sheetProtection/>
  <mergeCells count="1">
    <mergeCell ref="A178:E178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4"/>
  <sheetViews>
    <sheetView zoomScalePageLayoutView="0" workbookViewId="0" topLeftCell="A1">
      <selection activeCell="M134" sqref="M134"/>
    </sheetView>
  </sheetViews>
  <sheetFormatPr defaultColWidth="9.00390625" defaultRowHeight="12.75"/>
  <cols>
    <col min="1" max="1" width="4.00390625" style="92" customWidth="1"/>
    <col min="2" max="2" width="37.625" style="1" customWidth="1"/>
    <col min="3" max="3" width="10.625" style="1" customWidth="1"/>
    <col min="4" max="4" width="13.875" style="1" customWidth="1"/>
    <col min="5" max="5" width="12.75390625" style="1" customWidth="1"/>
    <col min="6" max="6" width="15.375" style="1" customWidth="1"/>
    <col min="7" max="7" width="15.875" style="1" customWidth="1"/>
    <col min="8" max="8" width="18.625" style="1" customWidth="1"/>
    <col min="9" max="9" width="13.875" style="1" customWidth="1"/>
    <col min="10" max="10" width="19.00390625" style="1" hidden="1" customWidth="1"/>
    <col min="11" max="11" width="13.875" style="1" hidden="1" customWidth="1"/>
    <col min="12" max="12" width="11.25390625" style="1" customWidth="1"/>
    <col min="13" max="13" width="11.625" style="19" customWidth="1"/>
    <col min="14" max="14" width="10.625" style="19" customWidth="1"/>
    <col min="15" max="15" width="10.875" style="19" customWidth="1"/>
    <col min="16" max="21" width="8.875" style="19" customWidth="1"/>
    <col min="22" max="16384" width="9.125" style="1" customWidth="1"/>
  </cols>
  <sheetData>
    <row r="1" ht="12.75">
      <c r="H1" s="19" t="s">
        <v>189</v>
      </c>
    </row>
    <row r="2" ht="12.75">
      <c r="H2" s="19" t="s">
        <v>190</v>
      </c>
    </row>
    <row r="3" spans="3:8" ht="15.75">
      <c r="C3" s="93"/>
      <c r="D3" s="93" t="s">
        <v>400</v>
      </c>
      <c r="E3" s="93"/>
      <c r="F3" s="93"/>
      <c r="G3" s="93"/>
      <c r="H3" s="19" t="s">
        <v>191</v>
      </c>
    </row>
    <row r="4" spans="5:7" ht="15.75">
      <c r="E4" s="93" t="s">
        <v>372</v>
      </c>
      <c r="F4" s="93"/>
      <c r="G4" s="93"/>
    </row>
    <row r="5" spans="1:9" s="2" customFormat="1" ht="14.25" customHeight="1">
      <c r="A5" s="105"/>
      <c r="B5" s="12" t="s">
        <v>222</v>
      </c>
      <c r="C5" s="12"/>
      <c r="D5" s="12"/>
      <c r="E5" s="12"/>
      <c r="F5" s="12"/>
      <c r="G5" s="12"/>
      <c r="H5" s="12"/>
      <c r="I5" s="77"/>
    </row>
    <row r="6" ht="12.75">
      <c r="C6" s="1" t="s">
        <v>192</v>
      </c>
    </row>
    <row r="7" ht="13.5" thickBot="1"/>
    <row r="8" spans="1:30" ht="134.25" customHeight="1" thickBot="1">
      <c r="A8" s="404" t="s">
        <v>0</v>
      </c>
      <c r="B8" s="405" t="s">
        <v>71</v>
      </c>
      <c r="C8" s="406" t="s">
        <v>195</v>
      </c>
      <c r="D8" s="406" t="s">
        <v>57</v>
      </c>
      <c r="E8" s="406" t="s">
        <v>176</v>
      </c>
      <c r="F8" s="406" t="s">
        <v>73</v>
      </c>
      <c r="G8" s="406" t="s">
        <v>74</v>
      </c>
      <c r="H8" s="406" t="s">
        <v>165</v>
      </c>
      <c r="I8" s="407" t="s">
        <v>1</v>
      </c>
      <c r="J8" s="80"/>
      <c r="K8" s="88" t="s">
        <v>177</v>
      </c>
      <c r="M8" s="20">
        <v>10116</v>
      </c>
      <c r="N8" s="20">
        <v>90412</v>
      </c>
      <c r="O8" s="20">
        <v>90416</v>
      </c>
      <c r="P8" s="20">
        <v>91209</v>
      </c>
      <c r="Q8" s="20">
        <v>120100</v>
      </c>
      <c r="R8" s="20">
        <v>120201</v>
      </c>
      <c r="S8" s="20">
        <v>120400</v>
      </c>
      <c r="T8" s="20">
        <v>250203</v>
      </c>
      <c r="U8" s="21" t="s">
        <v>89</v>
      </c>
      <c r="V8" s="21" t="s">
        <v>90</v>
      </c>
      <c r="W8" s="21" t="s">
        <v>91</v>
      </c>
      <c r="X8" s="21" t="s">
        <v>92</v>
      </c>
      <c r="Y8" s="21" t="s">
        <v>93</v>
      </c>
      <c r="Z8" s="21" t="s">
        <v>94</v>
      </c>
      <c r="AA8" s="21" t="s">
        <v>95</v>
      </c>
      <c r="AB8" s="21" t="s">
        <v>96</v>
      </c>
      <c r="AC8" s="21" t="s">
        <v>97</v>
      </c>
      <c r="AD8" s="21" t="s">
        <v>90</v>
      </c>
    </row>
    <row r="9" spans="1:13" ht="15" customHeight="1" thickBot="1">
      <c r="A9" s="89" t="s">
        <v>178</v>
      </c>
      <c r="B9" s="90" t="s">
        <v>179</v>
      </c>
      <c r="C9" s="90" t="s">
        <v>180</v>
      </c>
      <c r="D9" s="90" t="s">
        <v>181</v>
      </c>
      <c r="E9" s="90" t="s">
        <v>182</v>
      </c>
      <c r="F9" s="90" t="s">
        <v>183</v>
      </c>
      <c r="G9" s="90" t="s">
        <v>184</v>
      </c>
      <c r="H9" s="90" t="s">
        <v>185</v>
      </c>
      <c r="I9" s="91" t="s">
        <v>197</v>
      </c>
      <c r="J9" s="152"/>
      <c r="K9" s="398"/>
      <c r="L9" s="400">
        <f>L10-E10</f>
        <v>30174.599999999977</v>
      </c>
      <c r="M9" s="19" t="s">
        <v>340</v>
      </c>
    </row>
    <row r="10" spans="1:13" s="7" customFormat="1" ht="25.5" customHeight="1">
      <c r="A10" s="408"/>
      <c r="B10" s="409" t="s">
        <v>119</v>
      </c>
      <c r="C10" s="399"/>
      <c r="D10" s="399"/>
      <c r="E10" s="410">
        <f>SUM(E11:E49)</f>
        <v>489768</v>
      </c>
      <c r="F10" s="399"/>
      <c r="G10" s="411"/>
      <c r="H10" s="399"/>
      <c r="I10" s="412"/>
      <c r="J10" s="134"/>
      <c r="K10" s="50"/>
      <c r="L10" s="410">
        <f>'8.01'!Q24</f>
        <v>519942.6</v>
      </c>
      <c r="M10" s="7" t="s">
        <v>339</v>
      </c>
    </row>
    <row r="11" spans="1:21" ht="27.75" customHeight="1">
      <c r="A11" s="53">
        <v>1</v>
      </c>
      <c r="B11" s="3" t="s">
        <v>132</v>
      </c>
      <c r="C11" s="3">
        <v>1131</v>
      </c>
      <c r="D11" s="94" t="s">
        <v>2</v>
      </c>
      <c r="E11" s="5">
        <v>21000</v>
      </c>
      <c r="F11" s="27" t="s">
        <v>196</v>
      </c>
      <c r="G11" s="27" t="s">
        <v>196</v>
      </c>
      <c r="H11" s="27" t="s">
        <v>196</v>
      </c>
      <c r="I11" s="30" t="s">
        <v>4</v>
      </c>
      <c r="J11" s="114" t="s">
        <v>12</v>
      </c>
      <c r="K11" s="3" t="s">
        <v>118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29.25" customHeight="1">
      <c r="A12" s="53">
        <v>2</v>
      </c>
      <c r="B12" s="3" t="s">
        <v>373</v>
      </c>
      <c r="C12" s="3">
        <v>1131</v>
      </c>
      <c r="D12" s="94" t="s">
        <v>2</v>
      </c>
      <c r="E12" s="5">
        <v>15000</v>
      </c>
      <c r="F12" s="27" t="s">
        <v>196</v>
      </c>
      <c r="G12" s="27" t="s">
        <v>196</v>
      </c>
      <c r="H12" s="27" t="s">
        <v>196</v>
      </c>
      <c r="I12" s="136" t="s">
        <v>45</v>
      </c>
      <c r="J12" s="114" t="s">
        <v>78</v>
      </c>
      <c r="K12" s="3" t="s">
        <v>68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26.25" customHeight="1">
      <c r="A13" s="53">
        <v>4</v>
      </c>
      <c r="B13" s="3" t="s">
        <v>133</v>
      </c>
      <c r="C13" s="3">
        <v>1131</v>
      </c>
      <c r="D13" s="94" t="s">
        <v>2</v>
      </c>
      <c r="E13" s="5">
        <v>25750</v>
      </c>
      <c r="F13" s="27" t="s">
        <v>196</v>
      </c>
      <c r="G13" s="27" t="s">
        <v>196</v>
      </c>
      <c r="H13" s="27" t="s">
        <v>196</v>
      </c>
      <c r="I13" s="136" t="s">
        <v>6</v>
      </c>
      <c r="J13" s="144" t="s">
        <v>70</v>
      </c>
      <c r="K13" s="3" t="s">
        <v>3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32.25" customHeight="1">
      <c r="A14" s="53">
        <v>5</v>
      </c>
      <c r="B14" s="3" t="s">
        <v>131</v>
      </c>
      <c r="C14" s="3">
        <v>1131</v>
      </c>
      <c r="D14" s="94" t="s">
        <v>2</v>
      </c>
      <c r="E14" s="384">
        <v>70000</v>
      </c>
      <c r="F14" s="27" t="s">
        <v>196</v>
      </c>
      <c r="G14" s="27" t="s">
        <v>196</v>
      </c>
      <c r="H14" s="27" t="s">
        <v>196</v>
      </c>
      <c r="I14" s="136" t="s">
        <v>5</v>
      </c>
      <c r="J14" s="144" t="s">
        <v>161</v>
      </c>
      <c r="K14" s="3" t="s">
        <v>3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27.75" customHeight="1">
      <c r="A15" s="53">
        <v>6</v>
      </c>
      <c r="B15" s="3" t="s">
        <v>134</v>
      </c>
      <c r="C15" s="3">
        <v>1131</v>
      </c>
      <c r="D15" s="94" t="s">
        <v>2</v>
      </c>
      <c r="E15" s="5">
        <v>3500</v>
      </c>
      <c r="F15" s="27" t="s">
        <v>196</v>
      </c>
      <c r="G15" s="27" t="s">
        <v>196</v>
      </c>
      <c r="H15" s="27" t="s">
        <v>196</v>
      </c>
      <c r="I15" s="136" t="s">
        <v>15</v>
      </c>
      <c r="J15" s="114" t="s">
        <v>12</v>
      </c>
      <c r="K15" s="3" t="s">
        <v>3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ht="39" customHeight="1">
      <c r="A16" s="53">
        <v>7</v>
      </c>
      <c r="B16" s="3" t="s">
        <v>353</v>
      </c>
      <c r="C16" s="3">
        <v>1131</v>
      </c>
      <c r="D16" s="94" t="s">
        <v>2</v>
      </c>
      <c r="E16" s="5">
        <f>20000+10000</f>
        <v>30000</v>
      </c>
      <c r="F16" s="27" t="s">
        <v>196</v>
      </c>
      <c r="G16" s="27" t="s">
        <v>196</v>
      </c>
      <c r="H16" s="27" t="s">
        <v>196</v>
      </c>
      <c r="I16" s="136" t="s">
        <v>7</v>
      </c>
      <c r="J16" s="114" t="s">
        <v>87</v>
      </c>
      <c r="K16" s="3" t="s">
        <v>3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ht="30.75" customHeight="1">
      <c r="A17" s="53">
        <v>8</v>
      </c>
      <c r="B17" s="3" t="s">
        <v>42</v>
      </c>
      <c r="C17" s="3">
        <v>1131</v>
      </c>
      <c r="D17" s="94" t="s">
        <v>2</v>
      </c>
      <c r="E17" s="5">
        <f>16000+5000</f>
        <v>21000</v>
      </c>
      <c r="F17" s="27" t="s">
        <v>196</v>
      </c>
      <c r="G17" s="27" t="s">
        <v>196</v>
      </c>
      <c r="H17" s="27" t="s">
        <v>196</v>
      </c>
      <c r="I17" s="136" t="s">
        <v>41</v>
      </c>
      <c r="J17" s="114" t="s">
        <v>158</v>
      </c>
      <c r="K17" s="3" t="s">
        <v>56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45" customHeight="1" thickBot="1">
      <c r="A18" s="55">
        <v>9</v>
      </c>
      <c r="B18" s="56" t="s">
        <v>130</v>
      </c>
      <c r="C18" s="56">
        <v>1131</v>
      </c>
      <c r="D18" s="96" t="s">
        <v>2</v>
      </c>
      <c r="E18" s="116">
        <f>5000</f>
        <v>5000</v>
      </c>
      <c r="F18" s="39" t="s">
        <v>196</v>
      </c>
      <c r="G18" s="39" t="s">
        <v>196</v>
      </c>
      <c r="H18" s="39" t="s">
        <v>196</v>
      </c>
      <c r="I18" s="113" t="s">
        <v>129</v>
      </c>
      <c r="J18" s="114" t="s">
        <v>87</v>
      </c>
      <c r="K18" s="3" t="s">
        <v>3</v>
      </c>
      <c r="M18" s="7"/>
      <c r="N18" s="7"/>
      <c r="O18" s="7"/>
      <c r="P18" s="7"/>
      <c r="Q18" s="7"/>
      <c r="R18" s="7"/>
      <c r="S18" s="7"/>
      <c r="T18" s="7"/>
      <c r="U18" s="7"/>
    </row>
    <row r="19" spans="1:12" ht="15" customHeight="1" thickBot="1">
      <c r="A19" s="89" t="s">
        <v>178</v>
      </c>
      <c r="B19" s="90" t="s">
        <v>179</v>
      </c>
      <c r="C19" s="90" t="s">
        <v>180</v>
      </c>
      <c r="D19" s="90" t="s">
        <v>181</v>
      </c>
      <c r="E19" s="90" t="s">
        <v>182</v>
      </c>
      <c r="F19" s="90" t="s">
        <v>183</v>
      </c>
      <c r="G19" s="90" t="s">
        <v>184</v>
      </c>
      <c r="H19" s="90" t="s">
        <v>185</v>
      </c>
      <c r="I19" s="91" t="s">
        <v>197</v>
      </c>
      <c r="J19" s="152"/>
      <c r="K19" s="90"/>
      <c r="L19" s="23"/>
    </row>
    <row r="20" spans="1:21" ht="63.75" customHeight="1">
      <c r="A20" s="138">
        <v>10</v>
      </c>
      <c r="B20" s="413" t="s">
        <v>135</v>
      </c>
      <c r="C20" s="119">
        <v>1131</v>
      </c>
      <c r="D20" s="139" t="s">
        <v>2</v>
      </c>
      <c r="E20" s="140">
        <f>20000</f>
        <v>20000</v>
      </c>
      <c r="F20" s="119" t="s">
        <v>196</v>
      </c>
      <c r="G20" s="119" t="s">
        <v>196</v>
      </c>
      <c r="H20" s="119" t="s">
        <v>196</v>
      </c>
      <c r="I20" s="141" t="s">
        <v>8</v>
      </c>
      <c r="J20" s="114" t="s">
        <v>87</v>
      </c>
      <c r="K20" s="3" t="s">
        <v>3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ht="29.25" customHeight="1">
      <c r="A21" s="53">
        <v>11</v>
      </c>
      <c r="B21" s="377" t="s">
        <v>324</v>
      </c>
      <c r="C21" s="3">
        <v>1131</v>
      </c>
      <c r="D21" s="94" t="s">
        <v>2</v>
      </c>
      <c r="E21" s="5">
        <v>40000</v>
      </c>
      <c r="F21" s="27" t="s">
        <v>196</v>
      </c>
      <c r="G21" s="27" t="s">
        <v>196</v>
      </c>
      <c r="H21" s="27" t="s">
        <v>196</v>
      </c>
      <c r="I21" s="142" t="s">
        <v>323</v>
      </c>
      <c r="J21" s="114" t="s">
        <v>87</v>
      </c>
      <c r="K21" s="3" t="s">
        <v>3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ht="29.25" customHeight="1">
      <c r="A22" s="53">
        <v>12</v>
      </c>
      <c r="B22" s="377" t="s">
        <v>351</v>
      </c>
      <c r="C22" s="3">
        <v>1131</v>
      </c>
      <c r="D22" s="94" t="s">
        <v>2</v>
      </c>
      <c r="E22" s="5">
        <v>20000</v>
      </c>
      <c r="F22" s="27" t="s">
        <v>196</v>
      </c>
      <c r="G22" s="27" t="s">
        <v>196</v>
      </c>
      <c r="H22" s="27" t="s">
        <v>196</v>
      </c>
      <c r="I22" s="142" t="s">
        <v>352</v>
      </c>
      <c r="J22" s="114"/>
      <c r="K22" s="3"/>
      <c r="M22" s="7"/>
      <c r="N22" s="7"/>
      <c r="O22" s="7"/>
      <c r="P22" s="7"/>
      <c r="Q22" s="7"/>
      <c r="R22" s="7"/>
      <c r="S22" s="7"/>
      <c r="T22" s="7"/>
      <c r="U22" s="7"/>
    </row>
    <row r="23" spans="1:21" ht="24.75" customHeight="1">
      <c r="A23" s="53">
        <v>13</v>
      </c>
      <c r="B23" s="57" t="s">
        <v>143</v>
      </c>
      <c r="C23" s="3">
        <v>1131</v>
      </c>
      <c r="D23" s="94" t="s">
        <v>2</v>
      </c>
      <c r="E23" s="5">
        <f>3000-2000</f>
        <v>1000</v>
      </c>
      <c r="F23" s="27" t="s">
        <v>196</v>
      </c>
      <c r="G23" s="27" t="s">
        <v>196</v>
      </c>
      <c r="H23" s="27" t="s">
        <v>196</v>
      </c>
      <c r="I23" s="142" t="s">
        <v>144</v>
      </c>
      <c r="J23" s="114" t="s">
        <v>87</v>
      </c>
      <c r="K23" s="3" t="s">
        <v>3</v>
      </c>
      <c r="M23" s="7"/>
      <c r="N23" s="7"/>
      <c r="O23" s="7"/>
      <c r="P23" s="7"/>
      <c r="Q23" s="7"/>
      <c r="R23" s="7"/>
      <c r="S23" s="7"/>
      <c r="T23" s="7"/>
      <c r="U23" s="7"/>
    </row>
    <row r="24" spans="1:21" ht="26.25" customHeight="1">
      <c r="A24" s="53">
        <v>14</v>
      </c>
      <c r="B24" s="57" t="s">
        <v>146</v>
      </c>
      <c r="C24" s="3">
        <v>1131</v>
      </c>
      <c r="D24" s="94" t="s">
        <v>2</v>
      </c>
      <c r="E24" s="5">
        <f>4000-1000</f>
        <v>3000</v>
      </c>
      <c r="F24" s="27" t="s">
        <v>196</v>
      </c>
      <c r="G24" s="27" t="s">
        <v>196</v>
      </c>
      <c r="H24" s="27" t="s">
        <v>196</v>
      </c>
      <c r="I24" s="142" t="s">
        <v>147</v>
      </c>
      <c r="J24" s="114" t="s">
        <v>87</v>
      </c>
      <c r="K24" s="3" t="s">
        <v>3</v>
      </c>
      <c r="M24" s="7"/>
      <c r="N24" s="7"/>
      <c r="O24" s="7"/>
      <c r="P24" s="7"/>
      <c r="Q24" s="7"/>
      <c r="R24" s="7"/>
      <c r="S24" s="7"/>
      <c r="T24" s="7"/>
      <c r="U24" s="7"/>
    </row>
    <row r="25" spans="1:21" s="388" customFormat="1" ht="26.25" customHeight="1">
      <c r="A25" s="380">
        <v>15</v>
      </c>
      <c r="B25" s="381" t="s">
        <v>328</v>
      </c>
      <c r="C25" s="382">
        <v>1131</v>
      </c>
      <c r="D25" s="383" t="s">
        <v>2</v>
      </c>
      <c r="E25" s="384">
        <v>600</v>
      </c>
      <c r="F25" s="385" t="s">
        <v>196</v>
      </c>
      <c r="G25" s="385" t="s">
        <v>196</v>
      </c>
      <c r="H25" s="385" t="s">
        <v>196</v>
      </c>
      <c r="I25" s="386" t="s">
        <v>327</v>
      </c>
      <c r="J25" s="387" t="s">
        <v>87</v>
      </c>
      <c r="K25" s="382" t="s">
        <v>3</v>
      </c>
      <c r="M25" s="389"/>
      <c r="N25" s="389"/>
      <c r="O25" s="389"/>
      <c r="P25" s="389"/>
      <c r="Q25" s="389"/>
      <c r="R25" s="389"/>
      <c r="S25" s="389"/>
      <c r="T25" s="389"/>
      <c r="U25" s="389"/>
    </row>
    <row r="26" spans="1:21" s="388" customFormat="1" ht="23.25" customHeight="1">
      <c r="A26" s="380">
        <v>16</v>
      </c>
      <c r="B26" s="381" t="s">
        <v>329</v>
      </c>
      <c r="C26" s="382">
        <v>1131</v>
      </c>
      <c r="D26" s="383" t="s">
        <v>2</v>
      </c>
      <c r="E26" s="384">
        <v>4000</v>
      </c>
      <c r="F26" s="385" t="s">
        <v>196</v>
      </c>
      <c r="G26" s="385" t="s">
        <v>196</v>
      </c>
      <c r="H26" s="385" t="s">
        <v>196</v>
      </c>
      <c r="I26" s="386" t="s">
        <v>404</v>
      </c>
      <c r="J26" s="387" t="s">
        <v>87</v>
      </c>
      <c r="K26" s="382" t="s">
        <v>3</v>
      </c>
      <c r="M26" s="389"/>
      <c r="N26" s="389"/>
      <c r="O26" s="389"/>
      <c r="P26" s="389"/>
      <c r="Q26" s="389"/>
      <c r="R26" s="389"/>
      <c r="S26" s="389"/>
      <c r="T26" s="389"/>
      <c r="U26" s="389"/>
    </row>
    <row r="27" spans="1:21" s="388" customFormat="1" ht="32.25" customHeight="1">
      <c r="A27" s="380">
        <v>17</v>
      </c>
      <c r="B27" s="381" t="s">
        <v>330</v>
      </c>
      <c r="C27" s="382">
        <v>1131</v>
      </c>
      <c r="D27" s="383" t="s">
        <v>2</v>
      </c>
      <c r="E27" s="384">
        <v>800</v>
      </c>
      <c r="F27" s="385" t="s">
        <v>196</v>
      </c>
      <c r="G27" s="385" t="s">
        <v>196</v>
      </c>
      <c r="H27" s="385" t="s">
        <v>196</v>
      </c>
      <c r="I27" s="386" t="s">
        <v>403</v>
      </c>
      <c r="J27" s="387" t="s">
        <v>87</v>
      </c>
      <c r="K27" s="382" t="s">
        <v>3</v>
      </c>
      <c r="M27" s="389"/>
      <c r="N27" s="389"/>
      <c r="O27" s="389"/>
      <c r="P27" s="389"/>
      <c r="Q27" s="389"/>
      <c r="R27" s="389"/>
      <c r="S27" s="389"/>
      <c r="T27" s="389"/>
      <c r="U27" s="389"/>
    </row>
    <row r="28" spans="1:21" s="388" customFormat="1" ht="30.75" customHeight="1">
      <c r="A28" s="380">
        <v>18</v>
      </c>
      <c r="B28" s="381" t="s">
        <v>332</v>
      </c>
      <c r="C28" s="382">
        <v>1131</v>
      </c>
      <c r="D28" s="383" t="s">
        <v>2</v>
      </c>
      <c r="E28" s="384">
        <v>2200</v>
      </c>
      <c r="F28" s="385" t="s">
        <v>196</v>
      </c>
      <c r="G28" s="385" t="s">
        <v>196</v>
      </c>
      <c r="H28" s="385" t="s">
        <v>196</v>
      </c>
      <c r="I28" s="386" t="s">
        <v>331</v>
      </c>
      <c r="J28" s="387" t="s">
        <v>87</v>
      </c>
      <c r="K28" s="382" t="s">
        <v>3</v>
      </c>
      <c r="M28" s="389"/>
      <c r="N28" s="389"/>
      <c r="O28" s="389"/>
      <c r="P28" s="389"/>
      <c r="Q28" s="389"/>
      <c r="R28" s="389"/>
      <c r="S28" s="389"/>
      <c r="T28" s="389"/>
      <c r="U28" s="389"/>
    </row>
    <row r="29" spans="1:21" s="388" customFormat="1" ht="27.75" customHeight="1">
      <c r="A29" s="380">
        <v>19</v>
      </c>
      <c r="B29" s="381" t="s">
        <v>336</v>
      </c>
      <c r="C29" s="382">
        <v>1131</v>
      </c>
      <c r="D29" s="383" t="s">
        <v>2</v>
      </c>
      <c r="E29" s="384">
        <f>500+200</f>
        <v>700</v>
      </c>
      <c r="F29" s="385" t="s">
        <v>196</v>
      </c>
      <c r="G29" s="385" t="s">
        <v>196</v>
      </c>
      <c r="H29" s="385" t="s">
        <v>196</v>
      </c>
      <c r="I29" s="386" t="s">
        <v>333</v>
      </c>
      <c r="J29" s="387" t="s">
        <v>87</v>
      </c>
      <c r="K29" s="382" t="s">
        <v>3</v>
      </c>
      <c r="M29" s="389"/>
      <c r="N29" s="389"/>
      <c r="O29" s="389"/>
      <c r="P29" s="389"/>
      <c r="Q29" s="389"/>
      <c r="R29" s="389"/>
      <c r="S29" s="389"/>
      <c r="T29" s="389"/>
      <c r="U29" s="389"/>
    </row>
    <row r="30" spans="1:21" s="388" customFormat="1" ht="27" customHeight="1">
      <c r="A30" s="380">
        <v>20</v>
      </c>
      <c r="B30" s="401" t="s">
        <v>335</v>
      </c>
      <c r="C30" s="382">
        <v>1131</v>
      </c>
      <c r="D30" s="383" t="s">
        <v>2</v>
      </c>
      <c r="E30" s="384">
        <v>1000</v>
      </c>
      <c r="F30" s="385" t="s">
        <v>196</v>
      </c>
      <c r="G30" s="385" t="s">
        <v>196</v>
      </c>
      <c r="H30" s="385" t="s">
        <v>196</v>
      </c>
      <c r="I30" s="386" t="s">
        <v>334</v>
      </c>
      <c r="J30" s="387" t="s">
        <v>87</v>
      </c>
      <c r="K30" s="382" t="s">
        <v>3</v>
      </c>
      <c r="M30" s="389"/>
      <c r="N30" s="389"/>
      <c r="O30" s="389"/>
      <c r="P30" s="389"/>
      <c r="Q30" s="389"/>
      <c r="R30" s="389"/>
      <c r="S30" s="389"/>
      <c r="T30" s="389"/>
      <c r="U30" s="389"/>
    </row>
    <row r="31" spans="1:21" ht="27.75" customHeight="1">
      <c r="A31" s="53">
        <v>21</v>
      </c>
      <c r="B31" s="58" t="s">
        <v>356</v>
      </c>
      <c r="C31" s="3">
        <v>1131</v>
      </c>
      <c r="D31" s="94" t="s">
        <v>2</v>
      </c>
      <c r="E31" s="5">
        <v>7000</v>
      </c>
      <c r="F31" s="27" t="s">
        <v>196</v>
      </c>
      <c r="G31" s="27" t="s">
        <v>196</v>
      </c>
      <c r="H31" s="27" t="s">
        <v>196</v>
      </c>
      <c r="I31" s="142" t="s">
        <v>145</v>
      </c>
      <c r="J31" s="114" t="s">
        <v>87</v>
      </c>
      <c r="K31" s="3" t="s">
        <v>3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69" customHeight="1">
      <c r="A32" s="53">
        <v>22</v>
      </c>
      <c r="B32" s="414" t="s">
        <v>357</v>
      </c>
      <c r="C32" s="3">
        <v>1131</v>
      </c>
      <c r="D32" s="94" t="s">
        <v>2</v>
      </c>
      <c r="E32" s="5">
        <v>18000</v>
      </c>
      <c r="F32" s="27" t="s">
        <v>196</v>
      </c>
      <c r="G32" s="27" t="s">
        <v>196</v>
      </c>
      <c r="H32" s="27" t="s">
        <v>196</v>
      </c>
      <c r="I32" s="136" t="s">
        <v>9</v>
      </c>
      <c r="J32" s="114" t="s">
        <v>12</v>
      </c>
      <c r="K32" s="3" t="s">
        <v>3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ht="47.25" customHeight="1">
      <c r="A33" s="53">
        <v>23</v>
      </c>
      <c r="B33" s="414" t="s">
        <v>358</v>
      </c>
      <c r="C33" s="3">
        <v>1131</v>
      </c>
      <c r="D33" s="94" t="s">
        <v>2</v>
      </c>
      <c r="E33" s="5">
        <v>10000</v>
      </c>
      <c r="F33" s="27" t="s">
        <v>196</v>
      </c>
      <c r="G33" s="27" t="s">
        <v>196</v>
      </c>
      <c r="H33" s="27" t="s">
        <v>196</v>
      </c>
      <c r="I33" s="136" t="s">
        <v>354</v>
      </c>
      <c r="J33" s="114"/>
      <c r="K33" s="3"/>
      <c r="M33" s="7"/>
      <c r="N33" s="7"/>
      <c r="O33" s="7"/>
      <c r="P33" s="7"/>
      <c r="Q33" s="7"/>
      <c r="R33" s="7"/>
      <c r="S33" s="7"/>
      <c r="T33" s="7"/>
      <c r="U33" s="7"/>
    </row>
    <row r="34" spans="1:21" ht="33.75" customHeight="1" thickBot="1">
      <c r="A34" s="53">
        <v>24</v>
      </c>
      <c r="B34" s="3" t="s">
        <v>220</v>
      </c>
      <c r="C34" s="3">
        <v>1131</v>
      </c>
      <c r="D34" s="94" t="s">
        <v>2</v>
      </c>
      <c r="E34" s="5">
        <v>3000</v>
      </c>
      <c r="F34" s="27" t="s">
        <v>196</v>
      </c>
      <c r="G34" s="27" t="s">
        <v>196</v>
      </c>
      <c r="H34" s="27" t="s">
        <v>196</v>
      </c>
      <c r="I34" s="136" t="s">
        <v>221</v>
      </c>
      <c r="J34" s="114" t="s">
        <v>12</v>
      </c>
      <c r="K34" s="3" t="s">
        <v>3</v>
      </c>
      <c r="M34" s="7"/>
      <c r="N34" s="7"/>
      <c r="O34" s="7"/>
      <c r="P34" s="7"/>
      <c r="Q34" s="7"/>
      <c r="R34" s="7"/>
      <c r="S34" s="7"/>
      <c r="T34" s="7"/>
      <c r="U34" s="7"/>
    </row>
    <row r="35" spans="1:12" ht="15" customHeight="1" thickBot="1">
      <c r="A35" s="89" t="s">
        <v>178</v>
      </c>
      <c r="B35" s="90" t="s">
        <v>179</v>
      </c>
      <c r="C35" s="90" t="s">
        <v>180</v>
      </c>
      <c r="D35" s="90" t="s">
        <v>181</v>
      </c>
      <c r="E35" s="90" t="s">
        <v>182</v>
      </c>
      <c r="F35" s="90" t="s">
        <v>183</v>
      </c>
      <c r="G35" s="90" t="s">
        <v>184</v>
      </c>
      <c r="H35" s="90" t="s">
        <v>185</v>
      </c>
      <c r="I35" s="91" t="s">
        <v>197</v>
      </c>
      <c r="J35" s="90" t="s">
        <v>198</v>
      </c>
      <c r="K35" s="89" t="s">
        <v>199</v>
      </c>
      <c r="L35" s="23"/>
    </row>
    <row r="36" spans="1:21" ht="30" customHeight="1">
      <c r="A36" s="53">
        <v>25</v>
      </c>
      <c r="B36" s="3" t="s">
        <v>136</v>
      </c>
      <c r="C36" s="3">
        <v>1131</v>
      </c>
      <c r="D36" s="94" t="s">
        <v>2</v>
      </c>
      <c r="E36" s="5">
        <v>5000</v>
      </c>
      <c r="F36" s="27" t="s">
        <v>196</v>
      </c>
      <c r="G36" s="27" t="s">
        <v>196</v>
      </c>
      <c r="H36" s="27" t="s">
        <v>196</v>
      </c>
      <c r="I36" s="136" t="s">
        <v>10</v>
      </c>
      <c r="J36" s="114" t="s">
        <v>12</v>
      </c>
      <c r="K36" s="3" t="s">
        <v>3</v>
      </c>
      <c r="M36" s="7"/>
      <c r="N36" s="7"/>
      <c r="O36" s="7"/>
      <c r="P36" s="7"/>
      <c r="Q36" s="7"/>
      <c r="R36" s="7"/>
      <c r="S36" s="7"/>
      <c r="T36" s="7"/>
      <c r="U36" s="7"/>
    </row>
    <row r="37" spans="1:21" ht="48" customHeight="1">
      <c r="A37" s="53">
        <v>26</v>
      </c>
      <c r="B37" s="3" t="s">
        <v>137</v>
      </c>
      <c r="C37" s="3">
        <v>1131</v>
      </c>
      <c r="D37" s="94" t="s">
        <v>2</v>
      </c>
      <c r="E37" s="5">
        <v>10000</v>
      </c>
      <c r="F37" s="27" t="s">
        <v>196</v>
      </c>
      <c r="G37" s="27" t="s">
        <v>196</v>
      </c>
      <c r="H37" s="27" t="s">
        <v>196</v>
      </c>
      <c r="I37" s="136" t="s">
        <v>11</v>
      </c>
      <c r="J37" s="114" t="s">
        <v>12</v>
      </c>
      <c r="K37" s="3" t="s">
        <v>3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33" customHeight="1">
      <c r="A38" s="53">
        <v>27</v>
      </c>
      <c r="B38" s="3" t="s">
        <v>186</v>
      </c>
      <c r="C38" s="3">
        <v>1131</v>
      </c>
      <c r="D38" s="94" t="s">
        <v>2</v>
      </c>
      <c r="E38" s="5">
        <v>9480</v>
      </c>
      <c r="F38" s="3" t="s">
        <v>196</v>
      </c>
      <c r="G38" s="3" t="s">
        <v>196</v>
      </c>
      <c r="H38" s="3" t="s">
        <v>196</v>
      </c>
      <c r="I38" s="136" t="s">
        <v>223</v>
      </c>
      <c r="J38" s="114" t="s">
        <v>87</v>
      </c>
      <c r="K38" s="3" t="s">
        <v>3</v>
      </c>
      <c r="M38" s="7"/>
      <c r="N38" s="7"/>
      <c r="O38" s="7"/>
      <c r="P38" s="7"/>
      <c r="Q38" s="7"/>
      <c r="R38" s="7"/>
      <c r="S38" s="7"/>
      <c r="T38" s="7"/>
      <c r="U38" s="7"/>
    </row>
    <row r="39" spans="1:21" s="60" customFormat="1" ht="29.25" customHeight="1">
      <c r="A39" s="395">
        <v>28</v>
      </c>
      <c r="B39" s="69" t="s">
        <v>157</v>
      </c>
      <c r="C39" s="69">
        <v>1131</v>
      </c>
      <c r="D39" s="99" t="s">
        <v>2</v>
      </c>
      <c r="E39" s="70">
        <f>30200+26788</f>
        <v>56988</v>
      </c>
      <c r="F39" s="27" t="s">
        <v>196</v>
      </c>
      <c r="G39" s="27" t="s">
        <v>196</v>
      </c>
      <c r="H39" s="27" t="s">
        <v>196</v>
      </c>
      <c r="I39" s="392" t="s">
        <v>88</v>
      </c>
      <c r="J39" s="118" t="s">
        <v>128</v>
      </c>
      <c r="K39" s="3" t="s">
        <v>3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7" customHeight="1">
      <c r="A40" s="53">
        <v>29</v>
      </c>
      <c r="B40" s="3" t="s">
        <v>138</v>
      </c>
      <c r="C40" s="3">
        <v>1131</v>
      </c>
      <c r="D40" s="94" t="s">
        <v>2</v>
      </c>
      <c r="E40" s="5">
        <v>8000</v>
      </c>
      <c r="F40" s="27" t="s">
        <v>196</v>
      </c>
      <c r="G40" s="27" t="s">
        <v>196</v>
      </c>
      <c r="H40" s="27" t="s">
        <v>196</v>
      </c>
      <c r="I40" s="136" t="s">
        <v>61</v>
      </c>
      <c r="J40" s="114" t="s">
        <v>12</v>
      </c>
      <c r="K40" s="3" t="s">
        <v>3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s="60" customFormat="1" ht="33" customHeight="1">
      <c r="A41" s="53">
        <v>30</v>
      </c>
      <c r="B41" s="13" t="s">
        <v>149</v>
      </c>
      <c r="C41" s="13">
        <v>1131</v>
      </c>
      <c r="D41" s="95" t="s">
        <v>2</v>
      </c>
      <c r="E41" s="48">
        <v>13000</v>
      </c>
      <c r="F41" s="27" t="s">
        <v>196</v>
      </c>
      <c r="G41" s="27" t="s">
        <v>196</v>
      </c>
      <c r="H41" s="27" t="s">
        <v>196</v>
      </c>
      <c r="I41" s="143" t="s">
        <v>150</v>
      </c>
      <c r="J41" s="118" t="s">
        <v>128</v>
      </c>
      <c r="K41" s="13" t="s">
        <v>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s="166" customFormat="1" ht="28.5" customHeight="1" hidden="1">
      <c r="A42" s="402"/>
      <c r="B42" s="169" t="s">
        <v>67</v>
      </c>
      <c r="C42" s="169">
        <v>1131</v>
      </c>
      <c r="D42" s="170" t="s">
        <v>2</v>
      </c>
      <c r="E42" s="25"/>
      <c r="F42" s="161" t="s">
        <v>196</v>
      </c>
      <c r="G42" s="161" t="s">
        <v>196</v>
      </c>
      <c r="H42" s="161" t="s">
        <v>196</v>
      </c>
      <c r="I42" s="403" t="s">
        <v>18</v>
      </c>
      <c r="J42" s="172" t="s">
        <v>78</v>
      </c>
      <c r="K42" s="169" t="s">
        <v>76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81.75" customHeight="1">
      <c r="A43" s="53">
        <v>31</v>
      </c>
      <c r="B43" s="187" t="s">
        <v>355</v>
      </c>
      <c r="C43" s="3">
        <v>1131</v>
      </c>
      <c r="D43" s="94" t="s">
        <v>2</v>
      </c>
      <c r="E43" s="65">
        <f>15350+2000</f>
        <v>17350</v>
      </c>
      <c r="F43" s="27" t="s">
        <v>196</v>
      </c>
      <c r="G43" s="27" t="s">
        <v>196</v>
      </c>
      <c r="H43" s="27" t="s">
        <v>196</v>
      </c>
      <c r="I43" s="136" t="s">
        <v>25</v>
      </c>
      <c r="J43" s="114" t="s">
        <v>159</v>
      </c>
      <c r="K43" s="3" t="s">
        <v>56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ht="38.25" customHeight="1">
      <c r="A44" s="53">
        <v>32</v>
      </c>
      <c r="B44" s="3" t="s">
        <v>343</v>
      </c>
      <c r="C44" s="3">
        <v>1131</v>
      </c>
      <c r="D44" s="94" t="s">
        <v>2</v>
      </c>
      <c r="E44" s="65">
        <v>10000</v>
      </c>
      <c r="F44" s="27" t="s">
        <v>196</v>
      </c>
      <c r="G44" s="27" t="s">
        <v>196</v>
      </c>
      <c r="H44" s="27" t="s">
        <v>196</v>
      </c>
      <c r="I44" s="136" t="s">
        <v>342</v>
      </c>
      <c r="J44" s="114"/>
      <c r="K44" s="3"/>
      <c r="M44" s="7"/>
      <c r="N44" s="7"/>
      <c r="O44" s="7"/>
      <c r="P44" s="7"/>
      <c r="Q44" s="7"/>
      <c r="R44" s="7"/>
      <c r="S44" s="7"/>
      <c r="T44" s="7"/>
      <c r="U44" s="7"/>
    </row>
    <row r="45" spans="1:21" ht="36.75" customHeight="1">
      <c r="A45" s="53">
        <v>33</v>
      </c>
      <c r="B45" s="94" t="s">
        <v>139</v>
      </c>
      <c r="C45" s="3">
        <v>1131</v>
      </c>
      <c r="D45" s="94" t="s">
        <v>2</v>
      </c>
      <c r="E45" s="65">
        <v>18400</v>
      </c>
      <c r="F45" s="27" t="s">
        <v>196</v>
      </c>
      <c r="G45" s="27" t="s">
        <v>196</v>
      </c>
      <c r="H45" s="27" t="s">
        <v>196</v>
      </c>
      <c r="I45" s="136" t="s">
        <v>375</v>
      </c>
      <c r="J45" s="114" t="s">
        <v>142</v>
      </c>
      <c r="K45" s="3" t="s">
        <v>84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ht="32.25" customHeight="1">
      <c r="A46" s="395">
        <v>34</v>
      </c>
      <c r="B46" s="27" t="s">
        <v>140</v>
      </c>
      <c r="C46" s="27">
        <v>1131</v>
      </c>
      <c r="D46" s="103" t="s">
        <v>2</v>
      </c>
      <c r="E46" s="158">
        <v>10000</v>
      </c>
      <c r="F46" s="27" t="s">
        <v>196</v>
      </c>
      <c r="G46" s="27" t="s">
        <v>196</v>
      </c>
      <c r="H46" s="27" t="s">
        <v>196</v>
      </c>
      <c r="I46" s="396" t="s">
        <v>19</v>
      </c>
      <c r="J46" s="114" t="s">
        <v>142</v>
      </c>
      <c r="K46" s="3" t="s">
        <v>56</v>
      </c>
      <c r="M46" s="7"/>
      <c r="N46" s="7"/>
      <c r="O46" s="7"/>
      <c r="P46" s="7"/>
      <c r="Q46" s="7"/>
      <c r="R46" s="7"/>
      <c r="S46" s="7"/>
      <c r="T46" s="7"/>
      <c r="U46" s="7"/>
    </row>
    <row r="47" spans="1:21" ht="36" customHeight="1" thickBot="1">
      <c r="A47" s="53">
        <v>35</v>
      </c>
      <c r="B47" s="3" t="s">
        <v>141</v>
      </c>
      <c r="C47" s="3">
        <v>1131</v>
      </c>
      <c r="D47" s="94" t="s">
        <v>2</v>
      </c>
      <c r="E47" s="65">
        <v>9000</v>
      </c>
      <c r="F47" s="3" t="s">
        <v>196</v>
      </c>
      <c r="G47" s="3" t="s">
        <v>196</v>
      </c>
      <c r="H47" s="3" t="s">
        <v>196</v>
      </c>
      <c r="I47" s="136" t="s">
        <v>17</v>
      </c>
      <c r="J47" s="111" t="s">
        <v>142</v>
      </c>
      <c r="K47" s="56" t="s">
        <v>77</v>
      </c>
      <c r="L47" s="445" t="s">
        <v>339</v>
      </c>
      <c r="M47" s="7" t="s">
        <v>340</v>
      </c>
      <c r="N47" s="7" t="s">
        <v>350</v>
      </c>
      <c r="O47" s="7"/>
      <c r="P47" s="7"/>
      <c r="Q47" s="7"/>
      <c r="R47" s="7"/>
      <c r="S47" s="7"/>
      <c r="T47" s="7"/>
      <c r="U47" s="7"/>
    </row>
    <row r="48" spans="1:21" s="166" customFormat="1" ht="30.75" customHeight="1" hidden="1">
      <c r="A48" s="402"/>
      <c r="B48" s="169" t="s">
        <v>82</v>
      </c>
      <c r="C48" s="169">
        <v>1131</v>
      </c>
      <c r="D48" s="170" t="s">
        <v>2</v>
      </c>
      <c r="E48" s="25"/>
      <c r="F48" s="161" t="s">
        <v>196</v>
      </c>
      <c r="G48" s="161" t="s">
        <v>196</v>
      </c>
      <c r="H48" s="161" t="s">
        <v>196</v>
      </c>
      <c r="I48" s="403" t="s">
        <v>83</v>
      </c>
      <c r="J48" s="172" t="s">
        <v>85</v>
      </c>
      <c r="K48" s="169" t="s">
        <v>84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s="166" customFormat="1" ht="27.75" customHeight="1" hidden="1">
      <c r="A49" s="447"/>
      <c r="B49" s="161" t="s">
        <v>148</v>
      </c>
      <c r="C49" s="161">
        <v>1131</v>
      </c>
      <c r="D49" s="162" t="s">
        <v>2</v>
      </c>
      <c r="E49" s="163"/>
      <c r="F49" s="161" t="s">
        <v>196</v>
      </c>
      <c r="G49" s="161" t="s">
        <v>196</v>
      </c>
      <c r="H49" s="161" t="s">
        <v>196</v>
      </c>
      <c r="I49" s="448" t="s">
        <v>63</v>
      </c>
      <c r="J49" s="172" t="s">
        <v>75</v>
      </c>
      <c r="K49" s="169" t="s">
        <v>68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23.25" customHeight="1">
      <c r="A50" s="49"/>
      <c r="B50" s="33" t="s">
        <v>120</v>
      </c>
      <c r="C50" s="50"/>
      <c r="D50" s="97"/>
      <c r="E50" s="51">
        <f>SUM(E51:E75)</f>
        <v>811917.2</v>
      </c>
      <c r="F50" s="50"/>
      <c r="G50" s="51"/>
      <c r="H50" s="50"/>
      <c r="I50" s="52"/>
      <c r="J50" s="134"/>
      <c r="K50" s="50"/>
      <c r="L50" s="446">
        <f>'8.01'!Q27-199999</f>
        <v>2438825</v>
      </c>
      <c r="M50" s="63">
        <f>L50-E50</f>
        <v>1626907.8</v>
      </c>
      <c r="N50" s="7">
        <v>199999</v>
      </c>
      <c r="O50" s="63"/>
      <c r="P50" s="7"/>
      <c r="Q50" s="7"/>
      <c r="R50" s="7"/>
      <c r="S50" s="7"/>
      <c r="T50" s="7"/>
      <c r="U50" s="7"/>
    </row>
    <row r="51" spans="1:21" ht="36.75" customHeight="1">
      <c r="A51" s="53">
        <v>1</v>
      </c>
      <c r="B51" s="4" t="s">
        <v>364</v>
      </c>
      <c r="C51" s="3">
        <v>1134</v>
      </c>
      <c r="D51" s="94" t="s">
        <v>2</v>
      </c>
      <c r="E51" s="5">
        <f>30000+18000</f>
        <v>48000</v>
      </c>
      <c r="F51" s="27" t="s">
        <v>196</v>
      </c>
      <c r="G51" s="27" t="s">
        <v>196</v>
      </c>
      <c r="H51" s="27" t="s">
        <v>196</v>
      </c>
      <c r="I51" s="136" t="s">
        <v>86</v>
      </c>
      <c r="J51" s="114" t="s">
        <v>160</v>
      </c>
      <c r="K51" s="3" t="s">
        <v>3</v>
      </c>
      <c r="M51" s="7"/>
      <c r="N51" s="7"/>
      <c r="O51" s="63"/>
      <c r="P51" s="7"/>
      <c r="Q51" s="7"/>
      <c r="R51" s="7"/>
      <c r="S51" s="7"/>
      <c r="T51" s="7"/>
      <c r="U51" s="7"/>
    </row>
    <row r="52" spans="1:21" ht="33" customHeight="1" thickBot="1">
      <c r="A52" s="106">
        <v>2</v>
      </c>
      <c r="B52" s="4" t="s">
        <v>58</v>
      </c>
      <c r="C52" s="3">
        <v>1134</v>
      </c>
      <c r="D52" s="94" t="s">
        <v>2</v>
      </c>
      <c r="E52" s="65">
        <v>1000</v>
      </c>
      <c r="F52" s="27" t="s">
        <v>196</v>
      </c>
      <c r="G52" s="27" t="s">
        <v>196</v>
      </c>
      <c r="H52" s="27" t="s">
        <v>196</v>
      </c>
      <c r="I52" s="30" t="s">
        <v>48</v>
      </c>
      <c r="J52" s="114" t="s">
        <v>12</v>
      </c>
      <c r="K52" s="3" t="s">
        <v>3</v>
      </c>
      <c r="M52" s="7"/>
      <c r="N52" s="7"/>
      <c r="O52" s="7"/>
      <c r="P52" s="7"/>
      <c r="Q52" s="7"/>
      <c r="R52" s="7"/>
      <c r="S52" s="7"/>
      <c r="T52" s="7"/>
      <c r="U52" s="7"/>
    </row>
    <row r="53" spans="1:12" ht="15.75" customHeight="1" thickBot="1">
      <c r="A53" s="89" t="s">
        <v>178</v>
      </c>
      <c r="B53" s="90" t="s">
        <v>179</v>
      </c>
      <c r="C53" s="90" t="s">
        <v>180</v>
      </c>
      <c r="D53" s="90" t="s">
        <v>181</v>
      </c>
      <c r="E53" s="90" t="s">
        <v>182</v>
      </c>
      <c r="F53" s="90" t="s">
        <v>183</v>
      </c>
      <c r="G53" s="90" t="s">
        <v>184</v>
      </c>
      <c r="H53" s="90" t="s">
        <v>185</v>
      </c>
      <c r="I53" s="91" t="s">
        <v>197</v>
      </c>
      <c r="J53" s="90" t="s">
        <v>198</v>
      </c>
      <c r="K53" s="89" t="s">
        <v>199</v>
      </c>
      <c r="L53" s="23"/>
    </row>
    <row r="54" spans="1:21" ht="53.25" customHeight="1">
      <c r="A54" s="106">
        <v>3</v>
      </c>
      <c r="B54" s="4" t="s">
        <v>152</v>
      </c>
      <c r="C54" s="3">
        <v>1134</v>
      </c>
      <c r="D54" s="94" t="s">
        <v>2</v>
      </c>
      <c r="E54" s="5">
        <f>5000+7000</f>
        <v>12000</v>
      </c>
      <c r="F54" s="27" t="s">
        <v>196</v>
      </c>
      <c r="G54" s="27" t="s">
        <v>196</v>
      </c>
      <c r="H54" s="27" t="s">
        <v>196</v>
      </c>
      <c r="I54" s="30" t="s">
        <v>47</v>
      </c>
      <c r="J54" s="114" t="s">
        <v>40</v>
      </c>
      <c r="K54" s="3" t="s">
        <v>3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 ht="33.75" customHeight="1">
      <c r="A55" s="106">
        <v>4</v>
      </c>
      <c r="B55" s="4" t="s">
        <v>66</v>
      </c>
      <c r="C55" s="3">
        <v>1134</v>
      </c>
      <c r="D55" s="94" t="s">
        <v>2</v>
      </c>
      <c r="E55" s="5">
        <v>6000</v>
      </c>
      <c r="F55" s="27" t="s">
        <v>196</v>
      </c>
      <c r="G55" s="27" t="s">
        <v>196</v>
      </c>
      <c r="H55" s="27" t="s">
        <v>196</v>
      </c>
      <c r="I55" s="30" t="s">
        <v>54</v>
      </c>
      <c r="J55" s="114" t="s">
        <v>65</v>
      </c>
      <c r="K55" s="3" t="s">
        <v>3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ht="33.75" customHeight="1">
      <c r="A56" s="106">
        <v>5</v>
      </c>
      <c r="B56" s="4" t="s">
        <v>363</v>
      </c>
      <c r="C56" s="3">
        <v>1135</v>
      </c>
      <c r="D56" s="94" t="s">
        <v>2</v>
      </c>
      <c r="E56" s="5">
        <v>10000</v>
      </c>
      <c r="F56" s="27" t="s">
        <v>196</v>
      </c>
      <c r="G56" s="27" t="s">
        <v>196</v>
      </c>
      <c r="H56" s="27" t="s">
        <v>196</v>
      </c>
      <c r="I56" s="30" t="s">
        <v>362</v>
      </c>
      <c r="J56" s="114"/>
      <c r="K56" s="3"/>
      <c r="M56" s="7"/>
      <c r="N56" s="7"/>
      <c r="O56" s="7"/>
      <c r="P56" s="7"/>
      <c r="Q56" s="7"/>
      <c r="R56" s="7"/>
      <c r="S56" s="7"/>
      <c r="T56" s="7"/>
      <c r="U56" s="7"/>
    </row>
    <row r="57" spans="1:21" ht="25.5" customHeight="1">
      <c r="A57" s="106">
        <v>6</v>
      </c>
      <c r="B57" s="4" t="s">
        <v>13</v>
      </c>
      <c r="C57" s="3">
        <v>1134</v>
      </c>
      <c r="D57" s="94" t="s">
        <v>2</v>
      </c>
      <c r="E57" s="48">
        <v>30000</v>
      </c>
      <c r="F57" s="27" t="s">
        <v>196</v>
      </c>
      <c r="G57" s="27" t="s">
        <v>196</v>
      </c>
      <c r="H57" s="27" t="s">
        <v>196</v>
      </c>
      <c r="I57" s="30" t="s">
        <v>46</v>
      </c>
      <c r="J57" s="114" t="s">
        <v>12</v>
      </c>
      <c r="K57" s="3" t="s">
        <v>3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ht="28.5" customHeight="1">
      <c r="A58" s="106">
        <v>7</v>
      </c>
      <c r="B58" s="4" t="s">
        <v>122</v>
      </c>
      <c r="C58" s="3">
        <v>1134</v>
      </c>
      <c r="D58" s="94" t="s">
        <v>2</v>
      </c>
      <c r="E58" s="48">
        <f>24000-7000</f>
        <v>17000</v>
      </c>
      <c r="F58" s="27" t="s">
        <v>196</v>
      </c>
      <c r="G58" s="27" t="s">
        <v>196</v>
      </c>
      <c r="H58" s="27" t="s">
        <v>196</v>
      </c>
      <c r="I58" s="30" t="s">
        <v>121</v>
      </c>
      <c r="J58" s="114" t="s">
        <v>12</v>
      </c>
      <c r="K58" s="3" t="s">
        <v>3</v>
      </c>
      <c r="M58" s="7"/>
      <c r="N58" s="7"/>
      <c r="O58" s="7"/>
      <c r="P58" s="7"/>
      <c r="Q58" s="7"/>
      <c r="R58" s="7"/>
      <c r="S58" s="7"/>
      <c r="T58" s="7"/>
      <c r="U58" s="7"/>
    </row>
    <row r="59" spans="1:21" ht="43.5" customHeight="1">
      <c r="A59" s="106">
        <v>8</v>
      </c>
      <c r="B59" s="4" t="s">
        <v>123</v>
      </c>
      <c r="C59" s="3">
        <v>1134</v>
      </c>
      <c r="D59" s="94" t="s">
        <v>2</v>
      </c>
      <c r="E59" s="48">
        <v>5000</v>
      </c>
      <c r="F59" s="3" t="s">
        <v>196</v>
      </c>
      <c r="G59" s="3" t="s">
        <v>196</v>
      </c>
      <c r="H59" s="3" t="s">
        <v>196</v>
      </c>
      <c r="I59" s="30" t="s">
        <v>124</v>
      </c>
      <c r="J59" s="114" t="s">
        <v>12</v>
      </c>
      <c r="K59" s="3" t="s">
        <v>3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ht="67.5" customHeight="1">
      <c r="A60" s="429">
        <v>9</v>
      </c>
      <c r="B60" s="26" t="s">
        <v>359</v>
      </c>
      <c r="C60" s="27">
        <v>1134</v>
      </c>
      <c r="D60" s="103" t="s">
        <v>2</v>
      </c>
      <c r="E60" s="158">
        <v>99990</v>
      </c>
      <c r="F60" s="27" t="s">
        <v>196</v>
      </c>
      <c r="G60" s="27" t="s">
        <v>196</v>
      </c>
      <c r="H60" s="27" t="s">
        <v>196</v>
      </c>
      <c r="I60" s="41" t="s">
        <v>101</v>
      </c>
      <c r="J60" s="114" t="s">
        <v>12</v>
      </c>
      <c r="K60" s="3" t="s">
        <v>3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ht="33" customHeight="1">
      <c r="A61" s="429">
        <v>10</v>
      </c>
      <c r="B61" s="26" t="s">
        <v>360</v>
      </c>
      <c r="C61" s="27">
        <v>1134</v>
      </c>
      <c r="D61" s="103" t="s">
        <v>2</v>
      </c>
      <c r="E61" s="420">
        <v>99000</v>
      </c>
      <c r="F61" s="27" t="s">
        <v>196</v>
      </c>
      <c r="G61" s="27" t="s">
        <v>196</v>
      </c>
      <c r="H61" s="27" t="s">
        <v>196</v>
      </c>
      <c r="I61" s="421" t="s">
        <v>153</v>
      </c>
      <c r="J61" s="114" t="s">
        <v>69</v>
      </c>
      <c r="K61" s="3" t="s">
        <v>3</v>
      </c>
      <c r="M61" s="7"/>
      <c r="N61" s="7"/>
      <c r="O61" s="7"/>
      <c r="P61" s="7"/>
      <c r="Q61" s="7"/>
      <c r="R61" s="7"/>
      <c r="S61" s="7"/>
      <c r="T61" s="7"/>
      <c r="U61" s="7"/>
    </row>
    <row r="62" spans="1:21" ht="35.25" customHeight="1">
      <c r="A62" s="376">
        <v>11</v>
      </c>
      <c r="B62" s="4" t="s">
        <v>20</v>
      </c>
      <c r="C62" s="3">
        <v>1134</v>
      </c>
      <c r="D62" s="94" t="s">
        <v>2</v>
      </c>
      <c r="E62" s="65">
        <f>30000</f>
        <v>30000</v>
      </c>
      <c r="F62" s="27" t="s">
        <v>196</v>
      </c>
      <c r="G62" s="27" t="s">
        <v>196</v>
      </c>
      <c r="H62" s="27" t="s">
        <v>196</v>
      </c>
      <c r="I62" s="30" t="s">
        <v>16</v>
      </c>
      <c r="J62" s="114" t="s">
        <v>12</v>
      </c>
      <c r="K62" s="3" t="s">
        <v>3</v>
      </c>
      <c r="M62" s="7"/>
      <c r="N62" s="7"/>
      <c r="O62" s="7"/>
      <c r="P62" s="7"/>
      <c r="Q62" s="7"/>
      <c r="R62" s="7"/>
      <c r="S62" s="7"/>
      <c r="T62" s="7"/>
      <c r="U62" s="7"/>
    </row>
    <row r="63" spans="1:21" ht="33" customHeight="1">
      <c r="A63" s="53">
        <v>12</v>
      </c>
      <c r="B63" s="72" t="s">
        <v>155</v>
      </c>
      <c r="C63" s="13">
        <v>1134</v>
      </c>
      <c r="D63" s="95" t="s">
        <v>2</v>
      </c>
      <c r="E63" s="48">
        <v>12000</v>
      </c>
      <c r="F63" s="27" t="s">
        <v>196</v>
      </c>
      <c r="G63" s="27" t="s">
        <v>196</v>
      </c>
      <c r="H63" s="27" t="s">
        <v>196</v>
      </c>
      <c r="I63" s="137" t="s">
        <v>154</v>
      </c>
      <c r="J63" s="135" t="s">
        <v>12</v>
      </c>
      <c r="K63" s="67" t="s">
        <v>3</v>
      </c>
      <c r="L63" s="23"/>
      <c r="M63" s="7"/>
      <c r="N63" s="7"/>
      <c r="O63" s="7"/>
      <c r="P63" s="7"/>
      <c r="Q63" s="7"/>
      <c r="R63" s="7"/>
      <c r="S63" s="7"/>
      <c r="T63" s="7"/>
      <c r="U63" s="7"/>
    </row>
    <row r="64" spans="1:21" ht="38.25" customHeight="1">
      <c r="A64" s="376">
        <v>13</v>
      </c>
      <c r="B64" s="4" t="s">
        <v>22</v>
      </c>
      <c r="C64" s="3">
        <v>1134</v>
      </c>
      <c r="D64" s="94" t="s">
        <v>2</v>
      </c>
      <c r="E64" s="5">
        <v>39200</v>
      </c>
      <c r="F64" s="27" t="s">
        <v>196</v>
      </c>
      <c r="G64" s="27" t="s">
        <v>196</v>
      </c>
      <c r="H64" s="27" t="s">
        <v>196</v>
      </c>
      <c r="I64" s="30" t="s">
        <v>156</v>
      </c>
      <c r="J64" s="114" t="s">
        <v>53</v>
      </c>
      <c r="K64" s="3" t="s">
        <v>3</v>
      </c>
      <c r="M64" s="7"/>
      <c r="N64" s="7"/>
      <c r="O64" s="7"/>
      <c r="P64" s="7"/>
      <c r="Q64" s="7"/>
      <c r="R64" s="7"/>
      <c r="S64" s="7"/>
      <c r="T64" s="7"/>
      <c r="U64" s="7"/>
    </row>
    <row r="65" spans="1:21" ht="35.25" customHeight="1">
      <c r="A65" s="376">
        <v>14</v>
      </c>
      <c r="B65" s="4" t="s">
        <v>125</v>
      </c>
      <c r="C65" s="3">
        <v>1134</v>
      </c>
      <c r="D65" s="94" t="s">
        <v>2</v>
      </c>
      <c r="E65" s="48">
        <v>50525.2</v>
      </c>
      <c r="F65" s="3" t="s">
        <v>196</v>
      </c>
      <c r="G65" s="3" t="s">
        <v>196</v>
      </c>
      <c r="H65" s="3" t="s">
        <v>196</v>
      </c>
      <c r="I65" s="30" t="s">
        <v>23</v>
      </c>
      <c r="J65" s="114" t="s">
        <v>87</v>
      </c>
      <c r="K65" s="3" t="s">
        <v>3</v>
      </c>
      <c r="M65" s="7"/>
      <c r="N65" s="7"/>
      <c r="O65" s="7"/>
      <c r="P65" s="7"/>
      <c r="Q65" s="7"/>
      <c r="R65" s="7"/>
      <c r="S65" s="7"/>
      <c r="T65" s="7"/>
      <c r="U65" s="7"/>
    </row>
    <row r="66" spans="1:21" s="60" customFormat="1" ht="56.25" customHeight="1" thickBot="1">
      <c r="A66" s="390">
        <v>15</v>
      </c>
      <c r="B66" s="391" t="s">
        <v>151</v>
      </c>
      <c r="C66" s="27">
        <v>1134</v>
      </c>
      <c r="D66" s="103" t="s">
        <v>2</v>
      </c>
      <c r="E66" s="70">
        <f>99000</f>
        <v>99000</v>
      </c>
      <c r="F66" s="27" t="s">
        <v>196</v>
      </c>
      <c r="G66" s="27" t="s">
        <v>196</v>
      </c>
      <c r="H66" s="27" t="s">
        <v>196</v>
      </c>
      <c r="I66" s="392" t="s">
        <v>21</v>
      </c>
      <c r="J66" s="114" t="s">
        <v>87</v>
      </c>
      <c r="K66" s="3" t="s">
        <v>3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1:12" ht="17.25" customHeight="1" thickBot="1">
      <c r="A67" s="89" t="s">
        <v>178</v>
      </c>
      <c r="B67" s="90" t="s">
        <v>179</v>
      </c>
      <c r="C67" s="90" t="s">
        <v>180</v>
      </c>
      <c r="D67" s="90" t="s">
        <v>181</v>
      </c>
      <c r="E67" s="90" t="s">
        <v>182</v>
      </c>
      <c r="F67" s="90" t="s">
        <v>183</v>
      </c>
      <c r="G67" s="90" t="s">
        <v>184</v>
      </c>
      <c r="H67" s="90" t="s">
        <v>185</v>
      </c>
      <c r="I67" s="91" t="s">
        <v>197</v>
      </c>
      <c r="J67" s="90" t="s">
        <v>198</v>
      </c>
      <c r="K67" s="89" t="s">
        <v>199</v>
      </c>
      <c r="L67" s="23"/>
    </row>
    <row r="68" spans="1:21" ht="27" customHeight="1">
      <c r="A68" s="376">
        <v>16</v>
      </c>
      <c r="B68" s="4" t="s">
        <v>14</v>
      </c>
      <c r="C68" s="3">
        <v>1134</v>
      </c>
      <c r="D68" s="94" t="s">
        <v>2</v>
      </c>
      <c r="E68" s="48">
        <v>6200</v>
      </c>
      <c r="F68" s="27" t="s">
        <v>196</v>
      </c>
      <c r="G68" s="27" t="s">
        <v>196</v>
      </c>
      <c r="H68" s="27" t="s">
        <v>196</v>
      </c>
      <c r="I68" s="30" t="s">
        <v>24</v>
      </c>
      <c r="J68" s="114" t="s">
        <v>12</v>
      </c>
      <c r="K68" s="3" t="s">
        <v>3</v>
      </c>
      <c r="M68" s="7"/>
      <c r="N68" s="7"/>
      <c r="O68" s="7"/>
      <c r="P68" s="7"/>
      <c r="Q68" s="7"/>
      <c r="R68" s="7"/>
      <c r="S68" s="7"/>
      <c r="T68" s="7"/>
      <c r="U68" s="7"/>
    </row>
    <row r="69" spans="1:21" s="60" customFormat="1" ht="40.5" customHeight="1">
      <c r="A69" s="430">
        <v>17</v>
      </c>
      <c r="B69" s="72" t="s">
        <v>326</v>
      </c>
      <c r="C69" s="13">
        <v>1134</v>
      </c>
      <c r="D69" s="95" t="s">
        <v>2</v>
      </c>
      <c r="E69" s="48">
        <v>2</v>
      </c>
      <c r="F69" s="69" t="s">
        <v>196</v>
      </c>
      <c r="G69" s="69" t="s">
        <v>196</v>
      </c>
      <c r="H69" s="69" t="s">
        <v>196</v>
      </c>
      <c r="I69" s="59" t="s">
        <v>325</v>
      </c>
      <c r="J69" s="118"/>
      <c r="K69" s="13" t="s">
        <v>3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1:21" ht="28.5" customHeight="1">
      <c r="A70" s="431">
        <v>18</v>
      </c>
      <c r="B70" s="45" t="s">
        <v>402</v>
      </c>
      <c r="C70" s="46">
        <v>1134</v>
      </c>
      <c r="D70" s="98" t="s">
        <v>79</v>
      </c>
      <c r="E70" s="47">
        <v>6000</v>
      </c>
      <c r="F70" s="27" t="s">
        <v>196</v>
      </c>
      <c r="G70" s="27" t="s">
        <v>196</v>
      </c>
      <c r="H70" s="27" t="s">
        <v>196</v>
      </c>
      <c r="I70" s="54" t="s">
        <v>401</v>
      </c>
      <c r="J70" s="100" t="s">
        <v>81</v>
      </c>
      <c r="K70" s="3" t="s">
        <v>3</v>
      </c>
      <c r="M70" s="7"/>
      <c r="N70" s="7"/>
      <c r="O70" s="7"/>
      <c r="P70" s="7"/>
      <c r="Q70" s="7"/>
      <c r="R70" s="7"/>
      <c r="S70" s="7"/>
      <c r="T70" s="7"/>
      <c r="U70" s="7"/>
    </row>
    <row r="71" spans="1:21" s="78" customFormat="1" ht="28.5" customHeight="1">
      <c r="A71" s="451">
        <v>19</v>
      </c>
      <c r="B71" s="452" t="s">
        <v>172</v>
      </c>
      <c r="C71" s="453">
        <v>1134</v>
      </c>
      <c r="D71" s="454" t="s">
        <v>2</v>
      </c>
      <c r="E71" s="455">
        <f>48000-6000</f>
        <v>42000</v>
      </c>
      <c r="F71" s="456" t="s">
        <v>196</v>
      </c>
      <c r="G71" s="456" t="s">
        <v>196</v>
      </c>
      <c r="H71" s="456" t="s">
        <v>196</v>
      </c>
      <c r="I71" s="457" t="s">
        <v>174</v>
      </c>
      <c r="J71" s="114" t="s">
        <v>173</v>
      </c>
      <c r="K71" s="3" t="s">
        <v>3</v>
      </c>
      <c r="M71" s="79"/>
      <c r="N71" s="79"/>
      <c r="O71" s="79"/>
      <c r="P71" s="79"/>
      <c r="Q71" s="79"/>
      <c r="R71" s="79"/>
      <c r="S71" s="79"/>
      <c r="T71" s="79"/>
      <c r="U71" s="79"/>
    </row>
    <row r="72" spans="1:21" ht="39.75" customHeight="1">
      <c r="A72" s="431">
        <v>20</v>
      </c>
      <c r="B72" s="45" t="s">
        <v>361</v>
      </c>
      <c r="C72" s="46">
        <v>1134</v>
      </c>
      <c r="D72" s="98" t="s">
        <v>79</v>
      </c>
      <c r="E72" s="47">
        <v>99000</v>
      </c>
      <c r="F72" s="27" t="s">
        <v>196</v>
      </c>
      <c r="G72" s="27" t="s">
        <v>196</v>
      </c>
      <c r="H72" s="27" t="s">
        <v>196</v>
      </c>
      <c r="I72" s="54" t="s">
        <v>374</v>
      </c>
      <c r="J72" s="458"/>
      <c r="K72" s="459"/>
      <c r="M72" s="7"/>
      <c r="N72" s="7"/>
      <c r="O72" s="7"/>
      <c r="P72" s="7"/>
      <c r="Q72" s="7"/>
      <c r="R72" s="7"/>
      <c r="S72" s="7"/>
      <c r="T72" s="7"/>
      <c r="U72" s="7"/>
    </row>
    <row r="73" spans="1:21" ht="30.75" customHeight="1" thickBot="1">
      <c r="A73" s="431">
        <v>21</v>
      </c>
      <c r="B73" s="45" t="s">
        <v>200</v>
      </c>
      <c r="C73" s="46">
        <v>1134</v>
      </c>
      <c r="D73" s="98" t="s">
        <v>79</v>
      </c>
      <c r="E73" s="47">
        <v>33000</v>
      </c>
      <c r="F73" s="27" t="s">
        <v>196</v>
      </c>
      <c r="G73" s="27" t="s">
        <v>196</v>
      </c>
      <c r="H73" s="27" t="s">
        <v>196</v>
      </c>
      <c r="I73" s="54" t="s">
        <v>399</v>
      </c>
      <c r="J73" s="101" t="s">
        <v>81</v>
      </c>
      <c r="K73" s="62" t="s">
        <v>80</v>
      </c>
      <c r="M73" s="7"/>
      <c r="N73" s="54" t="s">
        <v>393</v>
      </c>
      <c r="O73" s="7"/>
      <c r="P73" s="7"/>
      <c r="Q73" s="7"/>
      <c r="R73" s="7"/>
      <c r="S73" s="7"/>
      <c r="T73" s="7"/>
      <c r="U73" s="7"/>
    </row>
    <row r="74" spans="1:21" ht="27" customHeight="1" thickBot="1">
      <c r="A74" s="431">
        <v>22</v>
      </c>
      <c r="B74" s="45" t="s">
        <v>394</v>
      </c>
      <c r="C74" s="46">
        <v>1134</v>
      </c>
      <c r="D74" s="98" t="s">
        <v>79</v>
      </c>
      <c r="E74" s="47">
        <v>33000</v>
      </c>
      <c r="F74" s="27" t="s">
        <v>196</v>
      </c>
      <c r="G74" s="27" t="s">
        <v>196</v>
      </c>
      <c r="H74" s="27" t="s">
        <v>196</v>
      </c>
      <c r="I74" s="54" t="s">
        <v>399</v>
      </c>
      <c r="J74" s="101" t="s">
        <v>81</v>
      </c>
      <c r="K74" s="62" t="s">
        <v>80</v>
      </c>
      <c r="M74" s="7"/>
      <c r="N74" s="54" t="s">
        <v>26</v>
      </c>
      <c r="O74" s="7"/>
      <c r="P74" s="7"/>
      <c r="Q74" s="7"/>
      <c r="R74" s="7"/>
      <c r="S74" s="7"/>
      <c r="T74" s="7"/>
      <c r="U74" s="7"/>
    </row>
    <row r="75" spans="1:21" ht="27" customHeight="1" thickBot="1">
      <c r="A75" s="432">
        <v>23</v>
      </c>
      <c r="B75" s="393" t="s">
        <v>201</v>
      </c>
      <c r="C75" s="147">
        <v>1134</v>
      </c>
      <c r="D75" s="148" t="s">
        <v>79</v>
      </c>
      <c r="E75" s="149">
        <v>34000</v>
      </c>
      <c r="F75" s="39" t="s">
        <v>196</v>
      </c>
      <c r="G75" s="39" t="s">
        <v>196</v>
      </c>
      <c r="H75" s="39" t="s">
        <v>196</v>
      </c>
      <c r="I75" s="54" t="s">
        <v>399</v>
      </c>
      <c r="J75" s="101" t="s">
        <v>81</v>
      </c>
      <c r="K75" s="62" t="s">
        <v>80</v>
      </c>
      <c r="M75" s="7"/>
      <c r="N75" s="150" t="s">
        <v>27</v>
      </c>
      <c r="O75" s="7"/>
      <c r="P75" s="7"/>
      <c r="Q75" s="7"/>
      <c r="R75" s="7"/>
      <c r="S75" s="7"/>
      <c r="T75" s="7"/>
      <c r="U75" s="7"/>
    </row>
    <row r="76" spans="1:21" ht="20.25" customHeight="1">
      <c r="A76" s="109"/>
      <c r="B76" s="42" t="s">
        <v>365</v>
      </c>
      <c r="C76" s="43"/>
      <c r="D76" s="102"/>
      <c r="E76" s="44">
        <f>SUM(E77:E77)</f>
        <v>238987</v>
      </c>
      <c r="F76" s="43"/>
      <c r="G76" s="43"/>
      <c r="H76" s="43"/>
      <c r="I76" s="112"/>
      <c r="J76" s="127"/>
      <c r="K76" s="34"/>
      <c r="L76" s="445" t="s">
        <v>339</v>
      </c>
      <c r="M76" s="7" t="s">
        <v>340</v>
      </c>
      <c r="N76" s="7"/>
      <c r="O76" s="7"/>
      <c r="P76" s="7"/>
      <c r="Q76" s="7"/>
      <c r="R76" s="7"/>
      <c r="S76" s="7"/>
      <c r="T76" s="7"/>
      <c r="U76" s="7"/>
    </row>
    <row r="77" spans="1:21" ht="42.75" customHeight="1" thickBot="1">
      <c r="A77" s="129">
        <v>1</v>
      </c>
      <c r="B77" s="130" t="s">
        <v>371</v>
      </c>
      <c r="C77" s="87">
        <v>1161</v>
      </c>
      <c r="D77" s="131" t="s">
        <v>2</v>
      </c>
      <c r="E77" s="132">
        <v>238987</v>
      </c>
      <c r="F77" s="39" t="s">
        <v>196</v>
      </c>
      <c r="G77" s="39" t="s">
        <v>196</v>
      </c>
      <c r="H77" s="39" t="s">
        <v>196</v>
      </c>
      <c r="I77" s="133" t="s">
        <v>367</v>
      </c>
      <c r="J77" s="128" t="s">
        <v>12</v>
      </c>
      <c r="K77" s="31" t="s">
        <v>3</v>
      </c>
      <c r="L77" s="445">
        <f>'8.01'!Q33</f>
        <v>290700</v>
      </c>
      <c r="M77" s="63">
        <f>L77-E77</f>
        <v>51713</v>
      </c>
      <c r="N77" s="63"/>
      <c r="O77" s="7"/>
      <c r="P77" s="7"/>
      <c r="Q77" s="7"/>
      <c r="R77" s="7"/>
      <c r="S77" s="7"/>
      <c r="T77" s="7"/>
      <c r="U77" s="7"/>
    </row>
    <row r="78" spans="1:21" ht="20.25" customHeight="1">
      <c r="A78" s="109"/>
      <c r="B78" s="42" t="s">
        <v>113</v>
      </c>
      <c r="C78" s="43"/>
      <c r="D78" s="102"/>
      <c r="E78" s="44">
        <f>SUM(E79:E79)</f>
        <v>14374</v>
      </c>
      <c r="F78" s="43"/>
      <c r="G78" s="43"/>
      <c r="H78" s="43"/>
      <c r="I78" s="112"/>
      <c r="J78" s="127"/>
      <c r="K78" s="34"/>
      <c r="L78" s="445" t="s">
        <v>339</v>
      </c>
      <c r="M78" s="7" t="s">
        <v>340</v>
      </c>
      <c r="N78" s="7"/>
      <c r="O78" s="7"/>
      <c r="P78" s="7"/>
      <c r="Q78" s="7"/>
      <c r="R78" s="7"/>
      <c r="S78" s="7"/>
      <c r="T78" s="7"/>
      <c r="U78" s="7"/>
    </row>
    <row r="79" spans="1:21" ht="29.25" customHeight="1" thickBot="1">
      <c r="A79" s="129">
        <v>1</v>
      </c>
      <c r="B79" s="130" t="s">
        <v>370</v>
      </c>
      <c r="C79" s="87">
        <v>1162</v>
      </c>
      <c r="D79" s="131" t="s">
        <v>2</v>
      </c>
      <c r="E79" s="132">
        <v>14374</v>
      </c>
      <c r="F79" s="39" t="s">
        <v>196</v>
      </c>
      <c r="G79" s="39" t="s">
        <v>196</v>
      </c>
      <c r="H79" s="39" t="s">
        <v>196</v>
      </c>
      <c r="I79" s="133" t="s">
        <v>60</v>
      </c>
      <c r="J79" s="128" t="s">
        <v>12</v>
      </c>
      <c r="K79" s="31" t="s">
        <v>3</v>
      </c>
      <c r="L79" s="445">
        <f>'8.01'!Q34</f>
        <v>19345</v>
      </c>
      <c r="M79" s="63">
        <f>L79-E79</f>
        <v>4971</v>
      </c>
      <c r="N79" s="63"/>
      <c r="O79" s="7"/>
      <c r="P79" s="7"/>
      <c r="Q79" s="7"/>
      <c r="R79" s="7"/>
      <c r="S79" s="7"/>
      <c r="T79" s="7"/>
      <c r="U79" s="7"/>
    </row>
    <row r="80" spans="1:21" ht="18" customHeight="1">
      <c r="A80" s="109"/>
      <c r="B80" s="42" t="s">
        <v>366</v>
      </c>
      <c r="C80" s="43"/>
      <c r="D80" s="102"/>
      <c r="E80" s="44">
        <f>SUM(E81:E81)</f>
        <v>187552</v>
      </c>
      <c r="F80" s="43"/>
      <c r="G80" s="43"/>
      <c r="H80" s="43"/>
      <c r="I80" s="112"/>
      <c r="J80" s="127"/>
      <c r="K80" s="34"/>
      <c r="L80" s="445" t="s">
        <v>339</v>
      </c>
      <c r="M80" s="7" t="s">
        <v>340</v>
      </c>
      <c r="N80" s="7"/>
      <c r="O80" s="7"/>
      <c r="P80" s="7"/>
      <c r="Q80" s="7"/>
      <c r="R80" s="7"/>
      <c r="S80" s="7"/>
      <c r="T80" s="7"/>
      <c r="U80" s="7"/>
    </row>
    <row r="81" spans="1:21" ht="26.25" customHeight="1" thickBot="1">
      <c r="A81" s="129">
        <v>1</v>
      </c>
      <c r="B81" s="449" t="s">
        <v>369</v>
      </c>
      <c r="C81" s="87">
        <v>1162</v>
      </c>
      <c r="D81" s="131" t="s">
        <v>2</v>
      </c>
      <c r="E81" s="132">
        <v>187552</v>
      </c>
      <c r="F81" s="39" t="s">
        <v>196</v>
      </c>
      <c r="G81" s="39" t="s">
        <v>196</v>
      </c>
      <c r="H81" s="39" t="s">
        <v>196</v>
      </c>
      <c r="I81" s="133" t="s">
        <v>368</v>
      </c>
      <c r="J81" s="128" t="s">
        <v>12</v>
      </c>
      <c r="K81" s="31" t="s">
        <v>3</v>
      </c>
      <c r="L81" s="445">
        <f>'8.01'!Q35</f>
        <v>306536</v>
      </c>
      <c r="M81" s="63">
        <f>L81-E81</f>
        <v>118984</v>
      </c>
      <c r="N81" s="63"/>
      <c r="O81" s="7"/>
      <c r="P81" s="7"/>
      <c r="Q81" s="7"/>
      <c r="R81" s="7"/>
      <c r="S81" s="7"/>
      <c r="T81" s="7"/>
      <c r="U81" s="7"/>
    </row>
    <row r="82" spans="1:21" ht="18.75" customHeight="1" thickBot="1">
      <c r="A82" s="122"/>
      <c r="B82" s="123" t="s">
        <v>112</v>
      </c>
      <c r="C82" s="124"/>
      <c r="D82" s="125"/>
      <c r="E82" s="188">
        <f>SUM(E83:E110)</f>
        <v>893712</v>
      </c>
      <c r="F82" s="124"/>
      <c r="G82" s="124"/>
      <c r="H82" s="124"/>
      <c r="I82" s="126"/>
      <c r="J82" s="120"/>
      <c r="K82" s="35"/>
      <c r="L82" s="445" t="s">
        <v>339</v>
      </c>
      <c r="M82" s="7" t="s">
        <v>340</v>
      </c>
      <c r="P82" s="7"/>
      <c r="Q82" s="7"/>
      <c r="R82" s="7"/>
      <c r="S82" s="7"/>
      <c r="T82" s="7"/>
      <c r="U82" s="7"/>
    </row>
    <row r="83" spans="1:21" s="166" customFormat="1" ht="40.5" customHeight="1" hidden="1">
      <c r="A83" s="159"/>
      <c r="B83" s="160" t="s">
        <v>105</v>
      </c>
      <c r="C83" s="161">
        <v>1165</v>
      </c>
      <c r="D83" s="162" t="s">
        <v>2</v>
      </c>
      <c r="E83" s="163"/>
      <c r="F83" s="161" t="s">
        <v>196</v>
      </c>
      <c r="G83" s="161" t="s">
        <v>196</v>
      </c>
      <c r="H83" s="161" t="s">
        <v>196</v>
      </c>
      <c r="I83" s="164" t="s">
        <v>104</v>
      </c>
      <c r="J83" s="165" t="s">
        <v>12</v>
      </c>
      <c r="K83" s="161" t="s">
        <v>3</v>
      </c>
      <c r="M83" s="19"/>
      <c r="N83" s="19"/>
      <c r="O83" s="19"/>
      <c r="P83" s="24"/>
      <c r="Q83" s="24"/>
      <c r="R83" s="24"/>
      <c r="S83" s="24"/>
      <c r="T83" s="24"/>
      <c r="U83" s="24"/>
    </row>
    <row r="84" spans="1:21" s="166" customFormat="1" ht="26.25" customHeight="1" hidden="1">
      <c r="A84" s="167"/>
      <c r="B84" s="168" t="s">
        <v>103</v>
      </c>
      <c r="C84" s="169">
        <v>1165</v>
      </c>
      <c r="D84" s="170" t="s">
        <v>2</v>
      </c>
      <c r="E84" s="25"/>
      <c r="F84" s="161" t="s">
        <v>196</v>
      </c>
      <c r="G84" s="161" t="s">
        <v>196</v>
      </c>
      <c r="H84" s="161" t="s">
        <v>196</v>
      </c>
      <c r="I84" s="171" t="s">
        <v>102</v>
      </c>
      <c r="J84" s="172" t="s">
        <v>12</v>
      </c>
      <c r="K84" s="161" t="s">
        <v>3</v>
      </c>
      <c r="M84" s="19"/>
      <c r="N84" s="19"/>
      <c r="O84" s="19"/>
      <c r="P84" s="24"/>
      <c r="Q84" s="24"/>
      <c r="R84" s="24"/>
      <c r="S84" s="24"/>
      <c r="T84" s="24"/>
      <c r="U84" s="24"/>
    </row>
    <row r="85" spans="1:21" s="166" customFormat="1" ht="29.25" customHeight="1" hidden="1">
      <c r="A85" s="159"/>
      <c r="B85" s="168" t="s">
        <v>212</v>
      </c>
      <c r="C85" s="169">
        <v>1165</v>
      </c>
      <c r="D85" s="170" t="s">
        <v>2</v>
      </c>
      <c r="E85" s="25"/>
      <c r="F85" s="161" t="s">
        <v>196</v>
      </c>
      <c r="G85" s="161" t="s">
        <v>196</v>
      </c>
      <c r="H85" s="161" t="s">
        <v>196</v>
      </c>
      <c r="I85" s="171" t="s">
        <v>101</v>
      </c>
      <c r="J85" s="172" t="s">
        <v>12</v>
      </c>
      <c r="K85" s="161" t="s">
        <v>3</v>
      </c>
      <c r="M85" s="19"/>
      <c r="N85" s="19"/>
      <c r="O85" s="19"/>
      <c r="P85" s="24"/>
      <c r="Q85" s="24"/>
      <c r="R85" s="24"/>
      <c r="S85" s="24"/>
      <c r="T85" s="24"/>
      <c r="U85" s="24"/>
    </row>
    <row r="86" spans="1:21" s="166" customFormat="1" ht="25.5" customHeight="1" hidden="1">
      <c r="A86" s="167"/>
      <c r="B86" s="168" t="s">
        <v>100</v>
      </c>
      <c r="C86" s="169">
        <v>1165</v>
      </c>
      <c r="D86" s="170" t="s">
        <v>2</v>
      </c>
      <c r="E86" s="25"/>
      <c r="F86" s="161" t="s">
        <v>196</v>
      </c>
      <c r="G86" s="161" t="s">
        <v>196</v>
      </c>
      <c r="H86" s="161" t="s">
        <v>196</v>
      </c>
      <c r="I86" s="171" t="s">
        <v>99</v>
      </c>
      <c r="J86" s="172" t="s">
        <v>12</v>
      </c>
      <c r="K86" s="161" t="s">
        <v>3</v>
      </c>
      <c r="M86" s="19"/>
      <c r="N86" s="19"/>
      <c r="O86" s="19"/>
      <c r="P86" s="24"/>
      <c r="Q86" s="24"/>
      <c r="R86" s="24"/>
      <c r="S86" s="24"/>
      <c r="T86" s="24"/>
      <c r="U86" s="24"/>
    </row>
    <row r="87" spans="1:21" s="166" customFormat="1" ht="25.5" customHeight="1" hidden="1">
      <c r="A87" s="159"/>
      <c r="B87" s="168" t="s">
        <v>98</v>
      </c>
      <c r="C87" s="169">
        <v>1165</v>
      </c>
      <c r="D87" s="170" t="s">
        <v>2</v>
      </c>
      <c r="E87" s="25"/>
      <c r="F87" s="161" t="s">
        <v>196</v>
      </c>
      <c r="G87" s="161" t="s">
        <v>196</v>
      </c>
      <c r="H87" s="161" t="s">
        <v>196</v>
      </c>
      <c r="I87" s="171" t="s">
        <v>24</v>
      </c>
      <c r="J87" s="172" t="s">
        <v>12</v>
      </c>
      <c r="K87" s="161" t="s">
        <v>3</v>
      </c>
      <c r="M87" s="19"/>
      <c r="N87" s="19"/>
      <c r="O87" s="19"/>
      <c r="P87" s="24"/>
      <c r="Q87" s="24"/>
      <c r="R87" s="24"/>
      <c r="S87" s="24"/>
      <c r="T87" s="24"/>
      <c r="U87" s="24"/>
    </row>
    <row r="88" spans="1:21" ht="53.25" customHeight="1">
      <c r="A88" s="108">
        <v>1</v>
      </c>
      <c r="B88" s="151" t="s">
        <v>64</v>
      </c>
      <c r="C88" s="13">
        <v>1165</v>
      </c>
      <c r="D88" s="95" t="s">
        <v>2</v>
      </c>
      <c r="E88" s="65">
        <f>99999-19800</f>
        <v>80199</v>
      </c>
      <c r="F88" s="3" t="s">
        <v>196</v>
      </c>
      <c r="G88" s="3" t="s">
        <v>196</v>
      </c>
      <c r="H88" s="3" t="s">
        <v>196</v>
      </c>
      <c r="I88" s="59" t="s">
        <v>29</v>
      </c>
      <c r="J88" s="118" t="s">
        <v>12</v>
      </c>
      <c r="K88" s="69" t="s">
        <v>3</v>
      </c>
      <c r="L88" s="445">
        <f>'8.01'!Q37</f>
        <v>0</v>
      </c>
      <c r="M88" s="63">
        <f>L88-E82</f>
        <v>-893712</v>
      </c>
      <c r="P88" s="7"/>
      <c r="Q88" s="7"/>
      <c r="R88" s="7"/>
      <c r="S88" s="7"/>
      <c r="T88" s="7"/>
      <c r="U88" s="7"/>
    </row>
    <row r="89" spans="1:21" s="24" customFormat="1" ht="42.75" customHeight="1" thickBot="1">
      <c r="A89" s="107">
        <v>2</v>
      </c>
      <c r="B89" s="68" t="s">
        <v>34</v>
      </c>
      <c r="C89" s="69">
        <v>1165</v>
      </c>
      <c r="D89" s="99" t="s">
        <v>2</v>
      </c>
      <c r="E89" s="158">
        <v>97417</v>
      </c>
      <c r="F89" s="27" t="s">
        <v>196</v>
      </c>
      <c r="G89" s="27" t="s">
        <v>196</v>
      </c>
      <c r="H89" s="27" t="s">
        <v>196</v>
      </c>
      <c r="I89" s="71" t="s">
        <v>30</v>
      </c>
      <c r="J89" s="121" t="s">
        <v>12</v>
      </c>
      <c r="K89" s="69" t="s">
        <v>3</v>
      </c>
      <c r="M89" s="19"/>
      <c r="N89" s="19"/>
      <c r="O89" s="19"/>
      <c r="P89" s="7"/>
      <c r="Q89" s="7"/>
      <c r="R89" s="7"/>
      <c r="S89" s="7"/>
      <c r="T89" s="7"/>
      <c r="U89" s="7"/>
    </row>
    <row r="90" spans="1:12" ht="17.25" customHeight="1" thickBot="1">
      <c r="A90" s="89" t="s">
        <v>178</v>
      </c>
      <c r="B90" s="90" t="s">
        <v>179</v>
      </c>
      <c r="C90" s="90" t="s">
        <v>180</v>
      </c>
      <c r="D90" s="90" t="s">
        <v>181</v>
      </c>
      <c r="E90" s="90" t="s">
        <v>182</v>
      </c>
      <c r="F90" s="90" t="s">
        <v>183</v>
      </c>
      <c r="G90" s="90" t="s">
        <v>184</v>
      </c>
      <c r="H90" s="90" t="s">
        <v>185</v>
      </c>
      <c r="I90" s="91" t="s">
        <v>197</v>
      </c>
      <c r="J90" s="90" t="s">
        <v>198</v>
      </c>
      <c r="K90" s="89" t="s">
        <v>199</v>
      </c>
      <c r="L90" s="23"/>
    </row>
    <row r="91" spans="1:21" ht="27.75" customHeight="1">
      <c r="A91" s="108">
        <v>3</v>
      </c>
      <c r="B91" s="72" t="s">
        <v>35</v>
      </c>
      <c r="C91" s="13">
        <v>1165</v>
      </c>
      <c r="D91" s="95" t="s">
        <v>2</v>
      </c>
      <c r="E91" s="65">
        <f>19800+120</f>
        <v>19920</v>
      </c>
      <c r="F91" s="3" t="s">
        <v>196</v>
      </c>
      <c r="G91" s="3" t="s">
        <v>196</v>
      </c>
      <c r="H91" s="3" t="s">
        <v>196</v>
      </c>
      <c r="I91" s="59" t="s">
        <v>36</v>
      </c>
      <c r="J91" s="118" t="s">
        <v>12</v>
      </c>
      <c r="K91" s="69" t="s">
        <v>3</v>
      </c>
      <c r="P91" s="7"/>
      <c r="Q91" s="7"/>
      <c r="R91" s="7"/>
      <c r="S91" s="7"/>
      <c r="T91" s="7"/>
      <c r="U91" s="7"/>
    </row>
    <row r="92" spans="1:21" ht="28.5" customHeight="1">
      <c r="A92" s="107">
        <v>4</v>
      </c>
      <c r="B92" s="68" t="s">
        <v>37</v>
      </c>
      <c r="C92" s="69">
        <v>1165</v>
      </c>
      <c r="D92" s="99" t="s">
        <v>2</v>
      </c>
      <c r="E92" s="65">
        <v>80398</v>
      </c>
      <c r="F92" s="103" t="s">
        <v>196</v>
      </c>
      <c r="G92" s="103" t="s">
        <v>196</v>
      </c>
      <c r="H92" s="103" t="s">
        <v>196</v>
      </c>
      <c r="I92" s="71" t="s">
        <v>31</v>
      </c>
      <c r="J92" s="118" t="s">
        <v>12</v>
      </c>
      <c r="K92" s="69" t="s">
        <v>3</v>
      </c>
      <c r="N92" s="7"/>
      <c r="O92" s="7"/>
      <c r="P92" s="7"/>
      <c r="Q92" s="7"/>
      <c r="R92" s="7"/>
      <c r="S92" s="7"/>
      <c r="T92" s="7"/>
      <c r="U92" s="7"/>
    </row>
    <row r="93" spans="1:21" ht="28.5" customHeight="1">
      <c r="A93" s="108">
        <v>5</v>
      </c>
      <c r="B93" s="72" t="s">
        <v>49</v>
      </c>
      <c r="C93" s="13">
        <v>1165</v>
      </c>
      <c r="D93" s="95" t="s">
        <v>2</v>
      </c>
      <c r="E93" s="65">
        <v>96417</v>
      </c>
      <c r="F93" s="94" t="s">
        <v>196</v>
      </c>
      <c r="G93" s="94" t="s">
        <v>196</v>
      </c>
      <c r="H93" s="94" t="s">
        <v>196</v>
      </c>
      <c r="I93" s="59" t="s">
        <v>50</v>
      </c>
      <c r="J93" s="118" t="s">
        <v>12</v>
      </c>
      <c r="K93" s="69" t="s">
        <v>3</v>
      </c>
      <c r="N93" s="7"/>
      <c r="O93" s="7"/>
      <c r="P93" s="7"/>
      <c r="Q93" s="7"/>
      <c r="R93" s="7"/>
      <c r="S93" s="7"/>
      <c r="T93" s="7"/>
      <c r="U93" s="7"/>
    </row>
    <row r="94" spans="1:21" ht="70.5" customHeight="1">
      <c r="A94" s="107">
        <v>6</v>
      </c>
      <c r="B94" s="68" t="s">
        <v>204</v>
      </c>
      <c r="C94" s="69">
        <v>1165</v>
      </c>
      <c r="D94" s="99" t="s">
        <v>2</v>
      </c>
      <c r="E94" s="158">
        <v>98917</v>
      </c>
      <c r="F94" s="103" t="s">
        <v>196</v>
      </c>
      <c r="G94" s="103" t="s">
        <v>196</v>
      </c>
      <c r="H94" s="103" t="s">
        <v>196</v>
      </c>
      <c r="I94" s="71" t="s">
        <v>202</v>
      </c>
      <c r="J94" s="118"/>
      <c r="K94" s="69"/>
      <c r="N94" s="7"/>
      <c r="O94" s="7"/>
      <c r="P94" s="7"/>
      <c r="Q94" s="7"/>
      <c r="R94" s="7"/>
      <c r="S94" s="7"/>
      <c r="T94" s="7"/>
      <c r="U94" s="7"/>
    </row>
    <row r="95" spans="1:21" ht="30" customHeight="1">
      <c r="A95" s="108">
        <v>7</v>
      </c>
      <c r="B95" s="72" t="s">
        <v>38</v>
      </c>
      <c r="C95" s="13">
        <v>1165</v>
      </c>
      <c r="D95" s="95" t="s">
        <v>2</v>
      </c>
      <c r="E95" s="65">
        <f>90197+280</f>
        <v>90477</v>
      </c>
      <c r="F95" s="103" t="s">
        <v>196</v>
      </c>
      <c r="G95" s="103" t="s">
        <v>196</v>
      </c>
      <c r="H95" s="103" t="s">
        <v>196</v>
      </c>
      <c r="I95" s="59" t="s">
        <v>39</v>
      </c>
      <c r="J95" s="118" t="s">
        <v>12</v>
      </c>
      <c r="K95" s="69" t="s">
        <v>3</v>
      </c>
      <c r="N95" s="7"/>
      <c r="O95" s="7"/>
      <c r="P95" s="7"/>
      <c r="Q95" s="7"/>
      <c r="R95" s="7"/>
      <c r="S95" s="7"/>
      <c r="T95" s="7"/>
      <c r="U95" s="7"/>
    </row>
    <row r="96" spans="1:21" ht="41.25" customHeight="1">
      <c r="A96" s="107">
        <v>8</v>
      </c>
      <c r="B96" s="72" t="s">
        <v>205</v>
      </c>
      <c r="C96" s="13">
        <v>1165</v>
      </c>
      <c r="D96" s="95" t="s">
        <v>2</v>
      </c>
      <c r="E96" s="65">
        <v>98917</v>
      </c>
      <c r="F96" s="103" t="s">
        <v>196</v>
      </c>
      <c r="G96" s="103" t="s">
        <v>196</v>
      </c>
      <c r="H96" s="103" t="s">
        <v>196</v>
      </c>
      <c r="I96" s="59" t="s">
        <v>203</v>
      </c>
      <c r="J96" s="118"/>
      <c r="K96" s="69"/>
      <c r="N96" s="7"/>
      <c r="O96" s="7"/>
      <c r="P96" s="7"/>
      <c r="Q96" s="7"/>
      <c r="R96" s="7"/>
      <c r="S96" s="7"/>
      <c r="T96" s="7"/>
      <c r="U96" s="7"/>
    </row>
    <row r="97" spans="1:21" ht="36.75" customHeight="1">
      <c r="A97" s="108">
        <v>9</v>
      </c>
      <c r="B97" s="72" t="s">
        <v>51</v>
      </c>
      <c r="C97" s="13">
        <v>1165</v>
      </c>
      <c r="D97" s="95" t="s">
        <v>2</v>
      </c>
      <c r="E97" s="65">
        <v>95419</v>
      </c>
      <c r="F97" s="103" t="s">
        <v>196</v>
      </c>
      <c r="G97" s="103" t="s">
        <v>196</v>
      </c>
      <c r="H97" s="103" t="s">
        <v>196</v>
      </c>
      <c r="I97" s="59" t="s">
        <v>52</v>
      </c>
      <c r="J97" s="118" t="s">
        <v>12</v>
      </c>
      <c r="K97" s="69" t="s">
        <v>3</v>
      </c>
      <c r="N97" s="7"/>
      <c r="O97" s="7"/>
      <c r="P97" s="7"/>
      <c r="Q97" s="7"/>
      <c r="R97" s="7"/>
      <c r="S97" s="7"/>
      <c r="T97" s="7"/>
      <c r="U97" s="7"/>
    </row>
    <row r="98" spans="1:21" ht="31.5" customHeight="1">
      <c r="A98" s="107">
        <v>10</v>
      </c>
      <c r="B98" s="72" t="s">
        <v>59</v>
      </c>
      <c r="C98" s="13">
        <v>1165</v>
      </c>
      <c r="D98" s="95" t="s">
        <v>2</v>
      </c>
      <c r="E98" s="65">
        <v>35732</v>
      </c>
      <c r="F98" s="103" t="s">
        <v>196</v>
      </c>
      <c r="G98" s="103" t="s">
        <v>196</v>
      </c>
      <c r="H98" s="103" t="s">
        <v>196</v>
      </c>
      <c r="I98" s="59" t="s">
        <v>28</v>
      </c>
      <c r="J98" s="118" t="s">
        <v>12</v>
      </c>
      <c r="K98" s="69" t="s">
        <v>3</v>
      </c>
      <c r="N98" s="7"/>
      <c r="O98" s="7"/>
      <c r="P98" s="7"/>
      <c r="Q98" s="7"/>
      <c r="R98" s="7"/>
      <c r="S98" s="7"/>
      <c r="T98" s="7"/>
      <c r="U98" s="7"/>
    </row>
    <row r="99" spans="1:21" ht="45.75" customHeight="1" thickBot="1">
      <c r="A99" s="108">
        <v>11</v>
      </c>
      <c r="B99" s="72" t="s">
        <v>33</v>
      </c>
      <c r="C99" s="13">
        <v>1165</v>
      </c>
      <c r="D99" s="95" t="s">
        <v>2</v>
      </c>
      <c r="E99" s="65">
        <v>99899</v>
      </c>
      <c r="F99" s="103" t="s">
        <v>196</v>
      </c>
      <c r="G99" s="103" t="s">
        <v>196</v>
      </c>
      <c r="H99" s="103" t="s">
        <v>196</v>
      </c>
      <c r="I99" s="59" t="s">
        <v>32</v>
      </c>
      <c r="J99" s="118" t="s">
        <v>12</v>
      </c>
      <c r="K99" s="69" t="s">
        <v>3</v>
      </c>
      <c r="N99" s="7"/>
      <c r="O99" s="7"/>
      <c r="P99" s="7"/>
      <c r="Q99" s="7"/>
      <c r="R99" s="7"/>
      <c r="S99" s="7"/>
      <c r="T99" s="7"/>
      <c r="U99" s="7"/>
    </row>
    <row r="100" spans="1:21" ht="27" customHeight="1" hidden="1">
      <c r="A100" s="108">
        <v>12</v>
      </c>
      <c r="B100" s="72" t="s">
        <v>211</v>
      </c>
      <c r="C100" s="13">
        <v>1165</v>
      </c>
      <c r="D100" s="95" t="s">
        <v>2</v>
      </c>
      <c r="E100" s="180"/>
      <c r="F100" s="103" t="s">
        <v>196</v>
      </c>
      <c r="G100" s="103" t="s">
        <v>196</v>
      </c>
      <c r="H100" s="103" t="s">
        <v>196</v>
      </c>
      <c r="I100" s="59" t="s">
        <v>210</v>
      </c>
      <c r="J100" s="118" t="s">
        <v>12</v>
      </c>
      <c r="K100" s="69" t="s">
        <v>3</v>
      </c>
      <c r="N100" s="7"/>
      <c r="O100" s="7"/>
      <c r="P100" s="7"/>
      <c r="Q100" s="7"/>
      <c r="R100" s="7"/>
      <c r="S100" s="7"/>
      <c r="T100" s="7"/>
      <c r="U100" s="7"/>
    </row>
    <row r="101" spans="1:12" ht="17.25" customHeight="1" hidden="1">
      <c r="A101" s="89" t="s">
        <v>178</v>
      </c>
      <c r="B101" s="90" t="s">
        <v>179</v>
      </c>
      <c r="C101" s="90" t="s">
        <v>180</v>
      </c>
      <c r="D101" s="90" t="s">
        <v>181</v>
      </c>
      <c r="E101" s="90" t="s">
        <v>182</v>
      </c>
      <c r="F101" s="90" t="s">
        <v>183</v>
      </c>
      <c r="G101" s="90" t="s">
        <v>184</v>
      </c>
      <c r="H101" s="90" t="s">
        <v>185</v>
      </c>
      <c r="I101" s="91" t="s">
        <v>197</v>
      </c>
      <c r="J101" s="152" t="s">
        <v>198</v>
      </c>
      <c r="K101" s="89" t="s">
        <v>199</v>
      </c>
      <c r="L101" s="23"/>
    </row>
    <row r="102" spans="1:21" ht="27.75" customHeight="1" hidden="1">
      <c r="A102" s="107">
        <v>13</v>
      </c>
      <c r="B102" s="72" t="s">
        <v>215</v>
      </c>
      <c r="C102" s="13">
        <v>1165</v>
      </c>
      <c r="D102" s="95" t="s">
        <v>2</v>
      </c>
      <c r="E102" s="48"/>
      <c r="F102" s="103" t="s">
        <v>196</v>
      </c>
      <c r="G102" s="103" t="s">
        <v>196</v>
      </c>
      <c r="H102" s="103" t="s">
        <v>196</v>
      </c>
      <c r="I102" s="59" t="s">
        <v>216</v>
      </c>
      <c r="J102" s="118" t="s">
        <v>12</v>
      </c>
      <c r="K102" s="69" t="s">
        <v>3</v>
      </c>
      <c r="N102" s="7"/>
      <c r="O102" s="7"/>
      <c r="P102" s="7"/>
      <c r="Q102" s="7"/>
      <c r="R102" s="7"/>
      <c r="S102" s="7"/>
      <c r="T102" s="7"/>
      <c r="U102" s="7"/>
    </row>
    <row r="103" spans="1:21" ht="24" customHeight="1" hidden="1">
      <c r="A103" s="108">
        <v>14</v>
      </c>
      <c r="B103" s="72" t="s">
        <v>213</v>
      </c>
      <c r="C103" s="13">
        <v>1165</v>
      </c>
      <c r="D103" s="95" t="s">
        <v>2</v>
      </c>
      <c r="E103" s="48"/>
      <c r="F103" s="103" t="s">
        <v>196</v>
      </c>
      <c r="G103" s="103" t="s">
        <v>196</v>
      </c>
      <c r="H103" s="103" t="s">
        <v>196</v>
      </c>
      <c r="I103" s="59" t="s">
        <v>214</v>
      </c>
      <c r="J103" s="118" t="s">
        <v>12</v>
      </c>
      <c r="K103" s="69" t="s">
        <v>3</v>
      </c>
      <c r="N103" s="7"/>
      <c r="O103" s="7"/>
      <c r="P103" s="7"/>
      <c r="Q103" s="7"/>
      <c r="R103" s="7"/>
      <c r="S103" s="7"/>
      <c r="T103" s="7"/>
      <c r="U103" s="7"/>
    </row>
    <row r="104" spans="1:21" ht="30" customHeight="1" hidden="1">
      <c r="A104" s="107">
        <v>15</v>
      </c>
      <c r="B104" s="72" t="s">
        <v>209</v>
      </c>
      <c r="C104" s="13">
        <v>1165</v>
      </c>
      <c r="D104" s="95" t="s">
        <v>2</v>
      </c>
      <c r="E104" s="48"/>
      <c r="F104" s="103" t="s">
        <v>196</v>
      </c>
      <c r="G104" s="103" t="s">
        <v>196</v>
      </c>
      <c r="H104" s="103" t="s">
        <v>196</v>
      </c>
      <c r="I104" s="59" t="s">
        <v>208</v>
      </c>
      <c r="J104" s="118"/>
      <c r="K104" s="69"/>
      <c r="N104" s="7"/>
      <c r="O104" s="7"/>
      <c r="P104" s="7"/>
      <c r="Q104" s="7"/>
      <c r="R104" s="7"/>
      <c r="S104" s="7"/>
      <c r="T104" s="7"/>
      <c r="U104" s="7"/>
    </row>
    <row r="105" spans="1:21" ht="38.25" customHeight="1" hidden="1">
      <c r="A105" s="108">
        <v>16</v>
      </c>
      <c r="B105" s="72" t="s">
        <v>207</v>
      </c>
      <c r="C105" s="13">
        <v>1165</v>
      </c>
      <c r="D105" s="95" t="s">
        <v>2</v>
      </c>
      <c r="E105" s="48"/>
      <c r="F105" s="103" t="s">
        <v>196</v>
      </c>
      <c r="G105" s="103" t="s">
        <v>196</v>
      </c>
      <c r="H105" s="103" t="s">
        <v>196</v>
      </c>
      <c r="I105" s="59" t="s">
        <v>206</v>
      </c>
      <c r="J105" s="118"/>
      <c r="K105" s="69"/>
      <c r="N105" s="7"/>
      <c r="O105" s="7"/>
      <c r="P105" s="7"/>
      <c r="Q105" s="7"/>
      <c r="R105" s="7"/>
      <c r="S105" s="7"/>
      <c r="T105" s="7"/>
      <c r="U105" s="7"/>
    </row>
    <row r="106" spans="1:21" ht="36.75" customHeight="1" hidden="1">
      <c r="A106" s="107">
        <v>12</v>
      </c>
      <c r="B106" s="72" t="s">
        <v>217</v>
      </c>
      <c r="C106" s="13">
        <v>1165</v>
      </c>
      <c r="D106" s="95" t="s">
        <v>2</v>
      </c>
      <c r="E106" s="48"/>
      <c r="F106" s="103" t="s">
        <v>196</v>
      </c>
      <c r="G106" s="103" t="s">
        <v>196</v>
      </c>
      <c r="H106" s="103" t="s">
        <v>196</v>
      </c>
      <c r="I106" s="59" t="s">
        <v>218</v>
      </c>
      <c r="J106" s="118"/>
      <c r="K106" s="69"/>
      <c r="N106" s="7"/>
      <c r="O106" s="7"/>
      <c r="P106" s="7"/>
      <c r="Q106" s="7"/>
      <c r="R106" s="7"/>
      <c r="S106" s="7"/>
      <c r="T106" s="7"/>
      <c r="U106" s="7"/>
    </row>
    <row r="107" spans="1:21" ht="51" customHeight="1" hidden="1">
      <c r="A107" s="107"/>
      <c r="B107" s="72"/>
      <c r="C107" s="13"/>
      <c r="D107" s="95"/>
      <c r="E107" s="48"/>
      <c r="F107" s="103"/>
      <c r="G107" s="103"/>
      <c r="H107" s="103"/>
      <c r="I107" s="59"/>
      <c r="J107" s="118"/>
      <c r="K107" s="69"/>
      <c r="N107" s="7"/>
      <c r="O107" s="7"/>
      <c r="P107" s="7"/>
      <c r="Q107" s="7"/>
      <c r="R107" s="7"/>
      <c r="S107" s="7"/>
      <c r="T107" s="7"/>
      <c r="U107" s="7"/>
    </row>
    <row r="108" spans="1:21" s="166" customFormat="1" ht="30" customHeight="1" hidden="1">
      <c r="A108" s="159">
        <v>19</v>
      </c>
      <c r="B108" s="168" t="s">
        <v>106</v>
      </c>
      <c r="C108" s="169">
        <v>1165</v>
      </c>
      <c r="D108" s="170" t="s">
        <v>79</v>
      </c>
      <c r="E108" s="25"/>
      <c r="F108" s="162" t="s">
        <v>196</v>
      </c>
      <c r="G108" s="162" t="s">
        <v>196</v>
      </c>
      <c r="H108" s="162" t="s">
        <v>196</v>
      </c>
      <c r="I108" s="171" t="s">
        <v>111</v>
      </c>
      <c r="J108" s="172" t="s">
        <v>12</v>
      </c>
      <c r="K108" s="161" t="s">
        <v>3</v>
      </c>
      <c r="M108" s="19"/>
      <c r="N108" s="24"/>
      <c r="O108" s="24"/>
      <c r="P108" s="24"/>
      <c r="Q108" s="24"/>
      <c r="R108" s="24"/>
      <c r="S108" s="24"/>
      <c r="T108" s="24"/>
      <c r="U108" s="24"/>
    </row>
    <row r="109" spans="1:21" s="166" customFormat="1" ht="33.75" customHeight="1" hidden="1">
      <c r="A109" s="167">
        <v>20</v>
      </c>
      <c r="B109" s="168" t="s">
        <v>108</v>
      </c>
      <c r="C109" s="169">
        <v>1165</v>
      </c>
      <c r="D109" s="170" t="s">
        <v>2</v>
      </c>
      <c r="E109" s="25"/>
      <c r="F109" s="162" t="s">
        <v>196</v>
      </c>
      <c r="G109" s="162" t="s">
        <v>196</v>
      </c>
      <c r="H109" s="162" t="s">
        <v>196</v>
      </c>
      <c r="I109" s="171" t="s">
        <v>107</v>
      </c>
      <c r="J109" s="172" t="s">
        <v>12</v>
      </c>
      <c r="K109" s="161" t="s">
        <v>3</v>
      </c>
      <c r="M109" s="19"/>
      <c r="N109" s="24"/>
      <c r="O109" s="173"/>
      <c r="P109" s="24"/>
      <c r="Q109" s="24"/>
      <c r="R109" s="24"/>
      <c r="S109" s="24"/>
      <c r="T109" s="24"/>
      <c r="U109" s="24"/>
    </row>
    <row r="110" spans="1:21" s="166" customFormat="1" ht="31.5" customHeight="1" hidden="1">
      <c r="A110" s="174">
        <v>21</v>
      </c>
      <c r="B110" s="175" t="s">
        <v>110</v>
      </c>
      <c r="C110" s="176">
        <v>1165</v>
      </c>
      <c r="D110" s="177" t="s">
        <v>79</v>
      </c>
      <c r="E110" s="178"/>
      <c r="F110" s="177" t="s">
        <v>196</v>
      </c>
      <c r="G110" s="177" t="s">
        <v>196</v>
      </c>
      <c r="H110" s="177" t="s">
        <v>196</v>
      </c>
      <c r="I110" s="179" t="s">
        <v>109</v>
      </c>
      <c r="J110" s="172" t="s">
        <v>12</v>
      </c>
      <c r="K110" s="161" t="s">
        <v>3</v>
      </c>
      <c r="M110" s="19"/>
      <c r="N110" s="24"/>
      <c r="O110" s="24"/>
      <c r="P110" s="24"/>
      <c r="Q110" s="24"/>
      <c r="R110" s="24"/>
      <c r="S110" s="24"/>
      <c r="T110" s="24"/>
      <c r="U110" s="24"/>
    </row>
    <row r="111" spans="1:21" ht="21" customHeight="1">
      <c r="A111" s="109"/>
      <c r="B111" s="42" t="s">
        <v>114</v>
      </c>
      <c r="C111" s="43"/>
      <c r="D111" s="102"/>
      <c r="E111" s="44">
        <f>SUM(E112:E115)</f>
        <v>14050</v>
      </c>
      <c r="F111" s="43"/>
      <c r="G111" s="43"/>
      <c r="H111" s="43"/>
      <c r="I111" s="112"/>
      <c r="J111" s="110"/>
      <c r="K111" s="43"/>
      <c r="L111" s="397">
        <f>'8.01'!Q41</f>
        <v>21000</v>
      </c>
      <c r="M111" s="63">
        <f>L111-E111</f>
        <v>6950</v>
      </c>
      <c r="N111" s="7"/>
      <c r="O111" s="7"/>
      <c r="P111" s="7"/>
      <c r="Q111" s="7"/>
      <c r="R111" s="7"/>
      <c r="S111" s="7"/>
      <c r="T111" s="7"/>
      <c r="U111" s="7"/>
    </row>
    <row r="112" spans="1:21" ht="38.25" customHeight="1" thickBot="1">
      <c r="A112" s="115">
        <v>1</v>
      </c>
      <c r="B112" s="394" t="s">
        <v>116</v>
      </c>
      <c r="C112" s="56">
        <v>1172</v>
      </c>
      <c r="D112" s="96" t="s">
        <v>2</v>
      </c>
      <c r="E112" s="116">
        <v>14050</v>
      </c>
      <c r="F112" s="39" t="s">
        <v>196</v>
      </c>
      <c r="G112" s="39" t="s">
        <v>196</v>
      </c>
      <c r="H112" s="39" t="s">
        <v>196</v>
      </c>
      <c r="I112" s="117" t="s">
        <v>44</v>
      </c>
      <c r="J112" s="114" t="s">
        <v>171</v>
      </c>
      <c r="K112" s="3" t="s">
        <v>115</v>
      </c>
      <c r="L112" s="397" t="s">
        <v>339</v>
      </c>
      <c r="M112" s="7" t="s">
        <v>340</v>
      </c>
      <c r="N112" s="7"/>
      <c r="O112" s="7"/>
      <c r="P112" s="7"/>
      <c r="Q112" s="7"/>
      <c r="R112" s="7"/>
      <c r="S112" s="7"/>
      <c r="T112" s="7"/>
      <c r="U112" s="7"/>
    </row>
    <row r="113" spans="1:21" ht="13.5" hidden="1" thickBot="1">
      <c r="A113" s="74">
        <v>2</v>
      </c>
      <c r="B113" s="73" t="s">
        <v>162</v>
      </c>
      <c r="C113" s="27">
        <v>1172</v>
      </c>
      <c r="D113" s="103" t="s">
        <v>2</v>
      </c>
      <c r="E113" s="29"/>
      <c r="F113" s="27"/>
      <c r="G113" s="27"/>
      <c r="H113" s="27"/>
      <c r="I113" s="155"/>
      <c r="J113" s="153" t="s">
        <v>117</v>
      </c>
      <c r="K113" s="32" t="s">
        <v>3</v>
      </c>
      <c r="L113" s="23"/>
      <c r="M113" s="63"/>
      <c r="N113" s="7"/>
      <c r="O113" s="7"/>
      <c r="P113" s="7"/>
      <c r="Q113" s="7"/>
      <c r="R113" s="7"/>
      <c r="S113" s="7"/>
      <c r="T113" s="7"/>
      <c r="U113" s="7"/>
    </row>
    <row r="114" spans="1:21" ht="28.5" customHeight="1" hidden="1">
      <c r="A114" s="36">
        <v>3</v>
      </c>
      <c r="B114" s="73" t="s">
        <v>162</v>
      </c>
      <c r="C114" s="27">
        <v>1172</v>
      </c>
      <c r="D114" s="103" t="s">
        <v>2</v>
      </c>
      <c r="E114" s="5"/>
      <c r="F114" s="3"/>
      <c r="G114" s="3"/>
      <c r="H114" s="3"/>
      <c r="I114" s="156"/>
      <c r="J114" s="114" t="s">
        <v>117</v>
      </c>
      <c r="K114" s="32" t="s">
        <v>3</v>
      </c>
      <c r="N114" s="7"/>
      <c r="O114" s="7"/>
      <c r="P114" s="7"/>
      <c r="Q114" s="7"/>
      <c r="R114" s="7"/>
      <c r="S114" s="7"/>
      <c r="T114" s="7"/>
      <c r="U114" s="7"/>
    </row>
    <row r="115" spans="1:21" ht="42.75" customHeight="1" hidden="1">
      <c r="A115" s="37">
        <v>1</v>
      </c>
      <c r="B115" s="38" t="s">
        <v>116</v>
      </c>
      <c r="C115" s="39">
        <v>1172</v>
      </c>
      <c r="D115" s="104" t="s">
        <v>2</v>
      </c>
      <c r="E115" s="40"/>
      <c r="F115" s="39"/>
      <c r="G115" s="39"/>
      <c r="H115" s="39"/>
      <c r="I115" s="157" t="s">
        <v>44</v>
      </c>
      <c r="J115" s="154" t="s">
        <v>43</v>
      </c>
      <c r="K115" s="39" t="s">
        <v>115</v>
      </c>
      <c r="N115" s="7"/>
      <c r="O115" s="7"/>
      <c r="P115" s="7"/>
      <c r="Q115" s="7"/>
      <c r="R115" s="7"/>
      <c r="S115" s="7"/>
      <c r="T115" s="7"/>
      <c r="U115" s="7"/>
    </row>
    <row r="116" spans="1:21" ht="21" customHeight="1">
      <c r="A116" s="109"/>
      <c r="B116" s="42" t="s">
        <v>126</v>
      </c>
      <c r="C116" s="43"/>
      <c r="D116" s="102"/>
      <c r="E116" s="44">
        <f>SUM(E117:E133)</f>
        <v>1339899.99</v>
      </c>
      <c r="F116" s="43"/>
      <c r="G116" s="43"/>
      <c r="H116" s="43"/>
      <c r="I116" s="112"/>
      <c r="J116" s="110"/>
      <c r="K116" s="43"/>
      <c r="L116" s="23">
        <f>'8.01'!Q53</f>
        <v>1708030</v>
      </c>
      <c r="M116" s="443">
        <f>L116-E116</f>
        <v>368130.01</v>
      </c>
      <c r="N116" s="7"/>
      <c r="O116" s="419"/>
      <c r="P116" s="7"/>
      <c r="Q116" s="7"/>
      <c r="R116" s="7"/>
      <c r="S116" s="7"/>
      <c r="T116" s="7"/>
      <c r="U116" s="7"/>
    </row>
    <row r="117" spans="1:21" ht="27" customHeight="1" thickBot="1">
      <c r="A117" s="376"/>
      <c r="B117" s="4" t="s">
        <v>322</v>
      </c>
      <c r="C117" s="3">
        <v>2110</v>
      </c>
      <c r="D117" s="94" t="s">
        <v>2</v>
      </c>
      <c r="E117" s="5">
        <v>107099.99</v>
      </c>
      <c r="F117" s="3" t="s">
        <v>196</v>
      </c>
      <c r="G117" s="3" t="s">
        <v>196</v>
      </c>
      <c r="H117" s="3" t="s">
        <v>196</v>
      </c>
      <c r="I117" s="136"/>
      <c r="J117" s="111" t="s">
        <v>127</v>
      </c>
      <c r="K117" s="87" t="s">
        <v>3</v>
      </c>
      <c r="N117" s="7"/>
      <c r="O117" s="7"/>
      <c r="P117" s="7"/>
      <c r="Q117" s="7"/>
      <c r="R117" s="7"/>
      <c r="S117" s="7"/>
      <c r="T117" s="7"/>
      <c r="U117" s="7"/>
    </row>
    <row r="118" spans="1:21" ht="31.5" customHeight="1">
      <c r="A118" s="425">
        <v>1</v>
      </c>
      <c r="B118" s="424" t="s">
        <v>389</v>
      </c>
      <c r="C118" s="3">
        <v>2110</v>
      </c>
      <c r="D118" s="6" t="s">
        <v>2</v>
      </c>
      <c r="E118" s="5">
        <f>4000+1500-1500+95900</f>
        <v>99900</v>
      </c>
      <c r="F118" s="3" t="s">
        <v>196</v>
      </c>
      <c r="G118" s="3" t="s">
        <v>196</v>
      </c>
      <c r="H118" s="3" t="s">
        <v>196</v>
      </c>
      <c r="I118" s="156" t="s">
        <v>349</v>
      </c>
      <c r="J118" s="416" t="s">
        <v>127</v>
      </c>
      <c r="K118" s="3" t="s">
        <v>115</v>
      </c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29.25" customHeight="1" thickBot="1">
      <c r="A119" s="427">
        <v>2</v>
      </c>
      <c r="B119" s="428" t="s">
        <v>384</v>
      </c>
      <c r="C119" s="56">
        <v>2110</v>
      </c>
      <c r="D119" s="418" t="s">
        <v>2</v>
      </c>
      <c r="E119" s="116">
        <f>3500+96400</f>
        <v>99900</v>
      </c>
      <c r="F119" s="56" t="s">
        <v>196</v>
      </c>
      <c r="G119" s="56" t="s">
        <v>196</v>
      </c>
      <c r="H119" s="56" t="s">
        <v>196</v>
      </c>
      <c r="I119" s="117" t="s">
        <v>341</v>
      </c>
      <c r="J119" s="416" t="s">
        <v>127</v>
      </c>
      <c r="K119" s="3" t="s">
        <v>115</v>
      </c>
      <c r="N119" s="7"/>
      <c r="O119" s="7"/>
      <c r="P119" s="7"/>
      <c r="Q119" s="7"/>
      <c r="R119" s="7"/>
      <c r="S119" s="7"/>
      <c r="T119" s="7"/>
      <c r="U119" s="7"/>
    </row>
    <row r="120" spans="1:13" ht="15.75" customHeight="1" thickBot="1">
      <c r="A120" s="89" t="s">
        <v>178</v>
      </c>
      <c r="B120" s="90" t="s">
        <v>179</v>
      </c>
      <c r="C120" s="90" t="s">
        <v>180</v>
      </c>
      <c r="D120" s="90" t="s">
        <v>181</v>
      </c>
      <c r="E120" s="90" t="s">
        <v>182</v>
      </c>
      <c r="F120" s="90" t="s">
        <v>183</v>
      </c>
      <c r="G120" s="90" t="s">
        <v>184</v>
      </c>
      <c r="H120" s="90" t="s">
        <v>185</v>
      </c>
      <c r="I120" s="91" t="s">
        <v>197</v>
      </c>
      <c r="J120" s="152" t="s">
        <v>198</v>
      </c>
      <c r="K120" s="89" t="s">
        <v>199</v>
      </c>
      <c r="L120" s="397"/>
      <c r="M120" s="7"/>
    </row>
    <row r="121" spans="1:21" ht="29.25" customHeight="1">
      <c r="A121" s="425">
        <v>3</v>
      </c>
      <c r="B121" s="424" t="s">
        <v>347</v>
      </c>
      <c r="C121" s="3">
        <v>2110</v>
      </c>
      <c r="D121" s="6" t="s">
        <v>2</v>
      </c>
      <c r="E121" s="5">
        <f>57600-57600+99900</f>
        <v>99900</v>
      </c>
      <c r="F121" s="3" t="s">
        <v>196</v>
      </c>
      <c r="G121" s="3" t="s">
        <v>196</v>
      </c>
      <c r="H121" s="3" t="s">
        <v>196</v>
      </c>
      <c r="I121" s="435" t="s">
        <v>62</v>
      </c>
      <c r="J121" s="416" t="s">
        <v>127</v>
      </c>
      <c r="K121" s="3" t="s">
        <v>115</v>
      </c>
      <c r="N121" s="7"/>
      <c r="O121" s="7"/>
      <c r="P121" s="7"/>
      <c r="Q121" s="7"/>
      <c r="R121" s="7"/>
      <c r="S121" s="7"/>
      <c r="T121" s="7"/>
      <c r="U121" s="7"/>
    </row>
    <row r="122" spans="1:21" ht="30" customHeight="1" thickBot="1">
      <c r="A122" s="376">
        <v>4</v>
      </c>
      <c r="B122" s="4" t="s">
        <v>338</v>
      </c>
      <c r="C122" s="3">
        <v>2110</v>
      </c>
      <c r="D122" s="94" t="s">
        <v>2</v>
      </c>
      <c r="E122" s="5">
        <f>21600+33000+45300</f>
        <v>99900</v>
      </c>
      <c r="F122" s="3" t="s">
        <v>196</v>
      </c>
      <c r="G122" s="3" t="s">
        <v>196</v>
      </c>
      <c r="H122" s="3" t="s">
        <v>196</v>
      </c>
      <c r="I122" s="136" t="s">
        <v>223</v>
      </c>
      <c r="J122" s="111" t="s">
        <v>127</v>
      </c>
      <c r="K122" s="87" t="s">
        <v>3</v>
      </c>
      <c r="N122" s="7"/>
      <c r="O122" s="419"/>
      <c r="P122" s="7"/>
      <c r="Q122" s="7"/>
      <c r="R122" s="7"/>
      <c r="S122" s="7"/>
      <c r="T122" s="7"/>
      <c r="U122" s="7"/>
    </row>
    <row r="123" spans="1:21" ht="41.25" customHeight="1">
      <c r="A123" s="423">
        <v>5</v>
      </c>
      <c r="B123" s="424" t="s">
        <v>337</v>
      </c>
      <c r="C123" s="3">
        <v>2110</v>
      </c>
      <c r="D123" s="6" t="s">
        <v>2</v>
      </c>
      <c r="E123" s="5">
        <f>19000+7400+38000+6000+16500+2000-16500-37+27636</f>
        <v>99999</v>
      </c>
      <c r="F123" s="3" t="s">
        <v>196</v>
      </c>
      <c r="G123" s="3" t="s">
        <v>196</v>
      </c>
      <c r="H123" s="3" t="s">
        <v>196</v>
      </c>
      <c r="I123" s="415" t="s">
        <v>88</v>
      </c>
      <c r="J123" s="378" t="s">
        <v>127</v>
      </c>
      <c r="K123" s="32" t="s">
        <v>3</v>
      </c>
      <c r="N123" s="7"/>
      <c r="O123" s="419"/>
      <c r="P123" s="7"/>
      <c r="Q123" s="7"/>
      <c r="R123" s="7"/>
      <c r="S123" s="7"/>
      <c r="T123" s="7"/>
      <c r="U123" s="7"/>
    </row>
    <row r="124" spans="1:21" ht="33.75" customHeight="1">
      <c r="A124" s="53">
        <v>6</v>
      </c>
      <c r="B124" s="4" t="s">
        <v>383</v>
      </c>
      <c r="C124" s="3">
        <v>2110</v>
      </c>
      <c r="D124" s="94" t="s">
        <v>2</v>
      </c>
      <c r="E124" s="65">
        <f>5000+94900</f>
        <v>99900</v>
      </c>
      <c r="F124" s="3" t="s">
        <v>196</v>
      </c>
      <c r="G124" s="3" t="s">
        <v>196</v>
      </c>
      <c r="H124" s="3" t="s">
        <v>196</v>
      </c>
      <c r="I124" s="136" t="s">
        <v>382</v>
      </c>
      <c r="J124" s="450"/>
      <c r="K124" s="3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55.5" customHeight="1">
      <c r="A125" s="425">
        <v>7</v>
      </c>
      <c r="B125" s="426" t="s">
        <v>380</v>
      </c>
      <c r="C125" s="27">
        <v>2110</v>
      </c>
      <c r="D125" s="28" t="s">
        <v>2</v>
      </c>
      <c r="E125" s="29">
        <f>99000+1800+1400+1700-1800-2200</f>
        <v>99900</v>
      </c>
      <c r="F125" s="3" t="s">
        <v>196</v>
      </c>
      <c r="G125" s="3" t="s">
        <v>196</v>
      </c>
      <c r="H125" s="3" t="s">
        <v>196</v>
      </c>
      <c r="I125" s="417" t="s">
        <v>61</v>
      </c>
      <c r="J125" s="416" t="s">
        <v>127</v>
      </c>
      <c r="K125" s="32" t="s">
        <v>3</v>
      </c>
      <c r="N125" s="7"/>
      <c r="O125" s="7"/>
      <c r="P125" s="7"/>
      <c r="Q125" s="7"/>
      <c r="R125" s="7"/>
      <c r="S125" s="7"/>
      <c r="T125" s="7"/>
      <c r="U125" s="7"/>
    </row>
    <row r="126" spans="1:21" ht="24.75" customHeight="1">
      <c r="A126" s="423">
        <v>8</v>
      </c>
      <c r="B126" s="424" t="s">
        <v>348</v>
      </c>
      <c r="C126" s="3">
        <v>2110</v>
      </c>
      <c r="D126" s="6" t="s">
        <v>2</v>
      </c>
      <c r="E126" s="5">
        <f>80000+6500+28100-28100+13400</f>
        <v>99900</v>
      </c>
      <c r="F126" s="3" t="s">
        <v>196</v>
      </c>
      <c r="G126" s="3" t="s">
        <v>196</v>
      </c>
      <c r="H126" s="3" t="s">
        <v>196</v>
      </c>
      <c r="I126" s="156" t="s">
        <v>345</v>
      </c>
      <c r="J126" s="416" t="s">
        <v>127</v>
      </c>
      <c r="K126" s="3" t="s">
        <v>115</v>
      </c>
      <c r="N126" s="7"/>
      <c r="O126" s="7"/>
      <c r="P126" s="7"/>
      <c r="Q126" s="7"/>
      <c r="R126" s="7"/>
      <c r="S126" s="7"/>
      <c r="T126" s="7"/>
      <c r="U126" s="7"/>
    </row>
    <row r="127" spans="1:21" ht="42.75" customHeight="1">
      <c r="A127" s="425">
        <v>9</v>
      </c>
      <c r="B127" s="424" t="s">
        <v>381</v>
      </c>
      <c r="C127" s="3">
        <v>2110</v>
      </c>
      <c r="D127" s="6" t="s">
        <v>2</v>
      </c>
      <c r="E127" s="5">
        <f>9000+41000+1600+7200-1600+2200+40500</f>
        <v>99900</v>
      </c>
      <c r="F127" s="3" t="s">
        <v>196</v>
      </c>
      <c r="G127" s="3" t="s">
        <v>196</v>
      </c>
      <c r="H127" s="3" t="s">
        <v>196</v>
      </c>
      <c r="I127" s="156" t="s">
        <v>346</v>
      </c>
      <c r="J127" s="416" t="s">
        <v>127</v>
      </c>
      <c r="K127" s="3" t="s">
        <v>115</v>
      </c>
      <c r="N127" s="7"/>
      <c r="O127" s="7"/>
      <c r="P127" s="7"/>
      <c r="Q127" s="7"/>
      <c r="R127" s="7"/>
      <c r="S127" s="7"/>
      <c r="T127" s="7"/>
      <c r="U127" s="7"/>
    </row>
    <row r="128" spans="1:21" ht="27.75" customHeight="1">
      <c r="A128" s="425">
        <v>10</v>
      </c>
      <c r="B128" s="424" t="s">
        <v>379</v>
      </c>
      <c r="C128" s="3">
        <v>2110</v>
      </c>
      <c r="D128" s="6" t="s">
        <v>2</v>
      </c>
      <c r="E128" s="5">
        <v>60000</v>
      </c>
      <c r="F128" s="3" t="s">
        <v>196</v>
      </c>
      <c r="G128" s="3" t="s">
        <v>196</v>
      </c>
      <c r="H128" s="3" t="s">
        <v>196</v>
      </c>
      <c r="I128" s="156" t="s">
        <v>378</v>
      </c>
      <c r="J128" s="416" t="s">
        <v>127</v>
      </c>
      <c r="K128" s="3" t="s">
        <v>115</v>
      </c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32.25" customHeight="1">
      <c r="A129" s="425">
        <v>11</v>
      </c>
      <c r="B129" s="424" t="s">
        <v>388</v>
      </c>
      <c r="C129" s="3">
        <v>2110</v>
      </c>
      <c r="D129" s="6" t="s">
        <v>2</v>
      </c>
      <c r="E129" s="5">
        <v>20000</v>
      </c>
      <c r="F129" s="3" t="s">
        <v>196</v>
      </c>
      <c r="G129" s="3" t="s">
        <v>196</v>
      </c>
      <c r="H129" s="3" t="s">
        <v>196</v>
      </c>
      <c r="I129" s="156" t="s">
        <v>387</v>
      </c>
      <c r="J129" s="450"/>
      <c r="K129" s="3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33.75" customHeight="1">
      <c r="A130" s="53">
        <v>12</v>
      </c>
      <c r="B130" s="4" t="s">
        <v>343</v>
      </c>
      <c r="C130" s="3">
        <v>2110</v>
      </c>
      <c r="D130" s="94" t="s">
        <v>2</v>
      </c>
      <c r="E130" s="65">
        <f>89900</f>
        <v>89900</v>
      </c>
      <c r="F130" s="3" t="s">
        <v>196</v>
      </c>
      <c r="G130" s="3" t="s">
        <v>196</v>
      </c>
      <c r="H130" s="3" t="s">
        <v>196</v>
      </c>
      <c r="I130" s="136" t="s">
        <v>342</v>
      </c>
      <c r="J130" s="450"/>
      <c r="K130" s="3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33.75" customHeight="1">
      <c r="A131" s="53">
        <v>13</v>
      </c>
      <c r="B131" s="4" t="s">
        <v>386</v>
      </c>
      <c r="C131" s="3">
        <v>2110</v>
      </c>
      <c r="D131" s="94" t="s">
        <v>2</v>
      </c>
      <c r="E131" s="65">
        <v>99900</v>
      </c>
      <c r="F131" s="3" t="s">
        <v>196</v>
      </c>
      <c r="G131" s="3" t="s">
        <v>196</v>
      </c>
      <c r="H131" s="3" t="s">
        <v>196</v>
      </c>
      <c r="I131" s="136" t="s">
        <v>385</v>
      </c>
      <c r="J131" s="450"/>
      <c r="K131" s="3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45.75" customHeight="1" thickBot="1">
      <c r="A132" s="55">
        <v>14</v>
      </c>
      <c r="B132" s="85" t="s">
        <v>376</v>
      </c>
      <c r="C132" s="56">
        <v>2110</v>
      </c>
      <c r="D132" s="96" t="s">
        <v>2</v>
      </c>
      <c r="E132" s="66">
        <f>21700+26037+16064</f>
        <v>63801</v>
      </c>
      <c r="F132" s="56" t="s">
        <v>196</v>
      </c>
      <c r="G132" s="56" t="s">
        <v>196</v>
      </c>
      <c r="H132" s="56" t="s">
        <v>196</v>
      </c>
      <c r="I132" s="113" t="s">
        <v>377</v>
      </c>
      <c r="J132" s="114" t="s">
        <v>142</v>
      </c>
      <c r="K132" s="3" t="s">
        <v>84</v>
      </c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33.75" customHeight="1" hidden="1">
      <c r="A133" s="433"/>
      <c r="B133" s="434"/>
      <c r="C133" s="39">
        <v>2110</v>
      </c>
      <c r="D133" s="379" t="s">
        <v>2</v>
      </c>
      <c r="E133" s="40"/>
      <c r="F133" s="39" t="s">
        <v>196</v>
      </c>
      <c r="G133" s="39" t="s">
        <v>196</v>
      </c>
      <c r="H133" s="39" t="s">
        <v>196</v>
      </c>
      <c r="I133" s="157"/>
      <c r="J133" s="416" t="s">
        <v>127</v>
      </c>
      <c r="K133" s="3" t="s">
        <v>115</v>
      </c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24.75" customHeight="1">
      <c r="A134" s="109"/>
      <c r="B134" s="42" t="s">
        <v>344</v>
      </c>
      <c r="C134" s="43"/>
      <c r="D134" s="102"/>
      <c r="E134" s="44">
        <f>SUM(E135:E144)</f>
        <v>299000</v>
      </c>
      <c r="F134" s="43"/>
      <c r="G134" s="43"/>
      <c r="H134" s="43"/>
      <c r="I134" s="112"/>
      <c r="J134" s="110"/>
      <c r="K134" s="43"/>
      <c r="L134" s="444">
        <f>'8.01'!Q61</f>
        <v>299000</v>
      </c>
      <c r="M134" s="63">
        <f>L134-E134</f>
        <v>0</v>
      </c>
      <c r="N134" s="7"/>
      <c r="O134" s="419"/>
      <c r="P134" s="7"/>
      <c r="Q134" s="7"/>
      <c r="R134" s="7"/>
      <c r="S134" s="7"/>
      <c r="T134" s="7"/>
      <c r="U134" s="7"/>
    </row>
    <row r="135" spans="1:21" ht="31.5" customHeight="1" thickBot="1">
      <c r="A135" s="376"/>
      <c r="B135" s="4" t="s">
        <v>322</v>
      </c>
      <c r="C135" s="3">
        <v>2133</v>
      </c>
      <c r="D135" s="94" t="s">
        <v>2</v>
      </c>
      <c r="E135" s="5">
        <v>46516</v>
      </c>
      <c r="F135" s="3" t="s">
        <v>196</v>
      </c>
      <c r="G135" s="3" t="s">
        <v>196</v>
      </c>
      <c r="H135" s="3" t="s">
        <v>196</v>
      </c>
      <c r="I135" s="136"/>
      <c r="J135" s="111" t="s">
        <v>127</v>
      </c>
      <c r="K135" s="87" t="s">
        <v>3</v>
      </c>
      <c r="N135" s="7"/>
      <c r="O135" s="7"/>
      <c r="P135" s="7"/>
      <c r="Q135" s="7"/>
      <c r="R135" s="7"/>
      <c r="S135" s="7"/>
      <c r="T135" s="7"/>
      <c r="U135" s="7"/>
    </row>
    <row r="136" spans="1:21" ht="30.75" customHeight="1" thickBot="1">
      <c r="A136" s="431">
        <v>1</v>
      </c>
      <c r="B136" s="45" t="s">
        <v>397</v>
      </c>
      <c r="C136" s="3">
        <v>2133</v>
      </c>
      <c r="D136" s="98" t="s">
        <v>79</v>
      </c>
      <c r="E136" s="47">
        <v>252484</v>
      </c>
      <c r="F136" s="27" t="s">
        <v>196</v>
      </c>
      <c r="G136" s="27" t="s">
        <v>196</v>
      </c>
      <c r="H136" s="3" t="s">
        <v>196</v>
      </c>
      <c r="I136" s="54" t="s">
        <v>399</v>
      </c>
      <c r="J136" s="101" t="s">
        <v>81</v>
      </c>
      <c r="K136" s="62" t="s">
        <v>80</v>
      </c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30.75" customHeight="1" hidden="1">
      <c r="A137" s="431">
        <v>2</v>
      </c>
      <c r="B137" s="45" t="s">
        <v>395</v>
      </c>
      <c r="C137" s="3">
        <v>2133</v>
      </c>
      <c r="D137" s="98" t="s">
        <v>79</v>
      </c>
      <c r="E137" s="47"/>
      <c r="F137" s="27" t="s">
        <v>196</v>
      </c>
      <c r="G137" s="27" t="s">
        <v>196</v>
      </c>
      <c r="H137" s="27" t="s">
        <v>196</v>
      </c>
      <c r="I137" s="54" t="s">
        <v>398</v>
      </c>
      <c r="J137" s="101" t="s">
        <v>81</v>
      </c>
      <c r="K137" s="62" t="s">
        <v>80</v>
      </c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30.75" customHeight="1" hidden="1">
      <c r="A138" s="431">
        <v>3</v>
      </c>
      <c r="B138" s="45" t="s">
        <v>200</v>
      </c>
      <c r="C138" s="3">
        <v>2133</v>
      </c>
      <c r="D138" s="98" t="s">
        <v>79</v>
      </c>
      <c r="E138" s="47"/>
      <c r="F138" s="27" t="s">
        <v>196</v>
      </c>
      <c r="G138" s="27" t="s">
        <v>196</v>
      </c>
      <c r="H138" s="27" t="s">
        <v>196</v>
      </c>
      <c r="I138" s="54" t="s">
        <v>398</v>
      </c>
      <c r="J138" s="101" t="s">
        <v>81</v>
      </c>
      <c r="K138" s="62" t="s">
        <v>80</v>
      </c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7" customHeight="1" hidden="1">
      <c r="A139" s="431">
        <v>4</v>
      </c>
      <c r="B139" s="45" t="s">
        <v>394</v>
      </c>
      <c r="C139" s="3">
        <v>2133</v>
      </c>
      <c r="D139" s="98" t="s">
        <v>79</v>
      </c>
      <c r="E139" s="47"/>
      <c r="F139" s="27" t="s">
        <v>196</v>
      </c>
      <c r="G139" s="27" t="s">
        <v>196</v>
      </c>
      <c r="H139" s="27" t="s">
        <v>196</v>
      </c>
      <c r="I139" s="54" t="s">
        <v>398</v>
      </c>
      <c r="J139" s="101" t="s">
        <v>81</v>
      </c>
      <c r="K139" s="62" t="s">
        <v>80</v>
      </c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31.5" customHeight="1" hidden="1">
      <c r="A140" s="431">
        <v>5</v>
      </c>
      <c r="B140" s="45" t="s">
        <v>201</v>
      </c>
      <c r="C140" s="3">
        <v>2133</v>
      </c>
      <c r="D140" s="98" t="s">
        <v>79</v>
      </c>
      <c r="E140" s="47"/>
      <c r="F140" s="3" t="s">
        <v>196</v>
      </c>
      <c r="G140" s="3" t="s">
        <v>196</v>
      </c>
      <c r="H140" s="3" t="s">
        <v>196</v>
      </c>
      <c r="I140" s="54" t="s">
        <v>398</v>
      </c>
      <c r="J140" s="101" t="s">
        <v>81</v>
      </c>
      <c r="K140" s="62" t="s">
        <v>80</v>
      </c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31.5" customHeight="1" hidden="1">
      <c r="A141" s="429">
        <v>6</v>
      </c>
      <c r="B141" s="26"/>
      <c r="C141" s="3">
        <v>2133</v>
      </c>
      <c r="D141" s="103" t="s">
        <v>2</v>
      </c>
      <c r="E141" s="29"/>
      <c r="F141" s="27" t="s">
        <v>196</v>
      </c>
      <c r="G141" s="27" t="s">
        <v>196</v>
      </c>
      <c r="H141" s="27" t="s">
        <v>196</v>
      </c>
      <c r="I141" s="396"/>
      <c r="J141" s="111" t="s">
        <v>127</v>
      </c>
      <c r="K141" s="87" t="s">
        <v>3</v>
      </c>
      <c r="N141" s="7"/>
      <c r="O141" s="7"/>
      <c r="P141" s="7"/>
      <c r="Q141" s="7"/>
      <c r="R141" s="7"/>
      <c r="S141" s="7"/>
      <c r="T141" s="7"/>
      <c r="U141" s="7"/>
    </row>
    <row r="142" spans="1:21" ht="31.5" customHeight="1" hidden="1">
      <c r="A142" s="376">
        <v>7</v>
      </c>
      <c r="B142" s="4"/>
      <c r="C142" s="3">
        <v>2133</v>
      </c>
      <c r="D142" s="94" t="s">
        <v>2</v>
      </c>
      <c r="E142" s="5"/>
      <c r="F142" s="3" t="s">
        <v>196</v>
      </c>
      <c r="G142" s="3" t="s">
        <v>196</v>
      </c>
      <c r="H142" s="3" t="s">
        <v>196</v>
      </c>
      <c r="I142" s="136"/>
      <c r="J142" s="111" t="s">
        <v>127</v>
      </c>
      <c r="K142" s="87" t="s">
        <v>3</v>
      </c>
      <c r="N142" s="7"/>
      <c r="O142" s="7"/>
      <c r="P142" s="7"/>
      <c r="Q142" s="7"/>
      <c r="R142" s="7"/>
      <c r="S142" s="7"/>
      <c r="T142" s="7"/>
      <c r="U142" s="7"/>
    </row>
    <row r="143" spans="1:21" ht="31.5" customHeight="1" hidden="1">
      <c r="A143" s="376">
        <v>8</v>
      </c>
      <c r="B143" s="4"/>
      <c r="C143" s="3">
        <v>2133</v>
      </c>
      <c r="D143" s="94" t="s">
        <v>2</v>
      </c>
      <c r="E143" s="5"/>
      <c r="F143" s="3" t="s">
        <v>196</v>
      </c>
      <c r="G143" s="3" t="s">
        <v>196</v>
      </c>
      <c r="H143" s="3" t="s">
        <v>196</v>
      </c>
      <c r="I143" s="136"/>
      <c r="J143" s="111" t="s">
        <v>127</v>
      </c>
      <c r="K143" s="87" t="s">
        <v>3</v>
      </c>
      <c r="N143" s="7"/>
      <c r="O143" s="7"/>
      <c r="P143" s="7"/>
      <c r="Q143" s="7"/>
      <c r="R143" s="7"/>
      <c r="S143" s="7"/>
      <c r="T143" s="7"/>
      <c r="U143" s="7"/>
    </row>
    <row r="144" spans="1:21" ht="33" customHeight="1" hidden="1">
      <c r="A144" s="436">
        <v>9</v>
      </c>
      <c r="B144" s="85"/>
      <c r="C144" s="56">
        <v>2133</v>
      </c>
      <c r="D144" s="96" t="s">
        <v>2</v>
      </c>
      <c r="E144" s="86"/>
      <c r="F144" s="56" t="s">
        <v>196</v>
      </c>
      <c r="G144" s="56" t="s">
        <v>196</v>
      </c>
      <c r="H144" s="56" t="s">
        <v>196</v>
      </c>
      <c r="I144" s="113"/>
      <c r="J144" s="3"/>
      <c r="K144" s="3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4.25" customHeight="1">
      <c r="A145" s="75"/>
      <c r="B145" s="15"/>
      <c r="C145" s="16"/>
      <c r="D145" s="17"/>
      <c r="E145" s="22"/>
      <c r="F145" s="16"/>
      <c r="G145" s="16"/>
      <c r="H145" s="16"/>
      <c r="I145" s="16"/>
      <c r="J145" s="16"/>
      <c r="K145" s="16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32.25" customHeight="1">
      <c r="A146" s="755" t="s">
        <v>391</v>
      </c>
      <c r="B146" s="756"/>
      <c r="C146" s="756"/>
      <c r="D146" s="756"/>
      <c r="E146" s="756"/>
      <c r="F146" s="14"/>
      <c r="G146" s="14"/>
      <c r="H146" s="146" t="s">
        <v>175</v>
      </c>
      <c r="K146" s="14"/>
      <c r="M146" s="7"/>
      <c r="N146" s="7"/>
      <c r="O146" s="7"/>
      <c r="P146" s="7"/>
      <c r="Q146" s="7"/>
      <c r="R146" s="7"/>
      <c r="S146" s="7"/>
      <c r="T146" s="7"/>
      <c r="U146" s="7"/>
    </row>
    <row r="147" spans="5:21" ht="6.75" customHeight="1">
      <c r="E147" s="23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9.5" customHeight="1">
      <c r="A148" s="145" t="s">
        <v>390</v>
      </c>
      <c r="E148" s="23"/>
      <c r="K148" s="18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7.5" customHeight="1">
      <c r="A149" s="75"/>
      <c r="B149" s="15"/>
      <c r="C149" s="15"/>
      <c r="D149" s="15"/>
      <c r="E149" s="15"/>
      <c r="F149" s="16"/>
      <c r="G149" s="16"/>
      <c r="H149" s="16"/>
      <c r="I149" s="16"/>
      <c r="J149" s="16"/>
      <c r="K149" s="16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422" t="s">
        <v>392</v>
      </c>
      <c r="B150" s="15"/>
      <c r="C150" s="15"/>
      <c r="D150" s="15"/>
      <c r="E150" s="15"/>
      <c r="F150" s="16"/>
      <c r="G150" s="16"/>
      <c r="H150" s="16"/>
      <c r="I150" s="16"/>
      <c r="J150" s="16"/>
      <c r="K150" s="16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75"/>
      <c r="B151" s="15"/>
      <c r="C151" s="15"/>
      <c r="D151" s="15"/>
      <c r="E151" s="15"/>
      <c r="F151" s="16"/>
      <c r="G151" s="16"/>
      <c r="H151" s="16"/>
      <c r="I151" s="16"/>
      <c r="J151" s="16"/>
      <c r="K151" s="16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75"/>
      <c r="B152" s="15"/>
      <c r="C152" s="15"/>
      <c r="D152" s="15"/>
      <c r="E152" s="15"/>
      <c r="F152" s="16"/>
      <c r="G152" s="16"/>
      <c r="H152" s="16"/>
      <c r="I152" s="16"/>
      <c r="J152" s="16"/>
      <c r="K152" s="16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75"/>
      <c r="B153" s="15"/>
      <c r="C153" s="15"/>
      <c r="D153" s="15"/>
      <c r="E153" s="15"/>
      <c r="F153" s="16"/>
      <c r="G153" s="16"/>
      <c r="H153" s="16"/>
      <c r="I153" s="16"/>
      <c r="J153" s="16"/>
      <c r="K153" s="16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75"/>
      <c r="B154" s="15"/>
      <c r="C154" s="15"/>
      <c r="D154" s="15"/>
      <c r="E154" s="15"/>
      <c r="F154" s="16"/>
      <c r="G154" s="16"/>
      <c r="H154" s="16"/>
      <c r="I154" s="16"/>
      <c r="J154" s="16"/>
      <c r="K154" s="16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75"/>
      <c r="B155" s="15"/>
      <c r="C155" s="15"/>
      <c r="D155" s="15"/>
      <c r="E155" s="15"/>
      <c r="F155" s="16"/>
      <c r="G155" s="16"/>
      <c r="H155" s="16"/>
      <c r="I155" s="16"/>
      <c r="J155" s="16"/>
      <c r="K155" s="16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75"/>
      <c r="B156" s="15"/>
      <c r="C156" s="15"/>
      <c r="D156" s="15"/>
      <c r="E156" s="15"/>
      <c r="F156" s="16"/>
      <c r="G156" s="16"/>
      <c r="H156" s="16"/>
      <c r="I156" s="16"/>
      <c r="J156" s="16"/>
      <c r="K156" s="16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75"/>
      <c r="B157" s="15"/>
      <c r="C157" s="15"/>
      <c r="D157" s="15"/>
      <c r="E157" s="15"/>
      <c r="F157" s="16"/>
      <c r="G157" s="16"/>
      <c r="H157" s="16"/>
      <c r="I157" s="16"/>
      <c r="J157" s="16"/>
      <c r="K157" s="16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75"/>
      <c r="B158" s="15"/>
      <c r="C158" s="15"/>
      <c r="D158" s="15"/>
      <c r="E158" s="15"/>
      <c r="F158" s="16"/>
      <c r="G158" s="16"/>
      <c r="H158" s="16"/>
      <c r="I158" s="16"/>
      <c r="J158" s="16"/>
      <c r="K158" s="16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>
      <c r="A159" s="75"/>
      <c r="B159" s="15"/>
      <c r="C159" s="15"/>
      <c r="D159" s="15"/>
      <c r="E159" s="15"/>
      <c r="F159" s="16"/>
      <c r="G159" s="16"/>
      <c r="H159" s="16"/>
      <c r="I159" s="16"/>
      <c r="J159" s="16"/>
      <c r="K159" s="16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>
      <c r="A160" s="75"/>
      <c r="B160" s="15"/>
      <c r="C160" s="15"/>
      <c r="D160" s="15"/>
      <c r="E160" s="15"/>
      <c r="F160" s="16"/>
      <c r="G160" s="16"/>
      <c r="H160" s="16"/>
      <c r="I160" s="16"/>
      <c r="J160" s="16"/>
      <c r="K160" s="16"/>
      <c r="M160" s="7"/>
      <c r="N160" s="7"/>
      <c r="O160" s="7"/>
      <c r="P160" s="7"/>
      <c r="Q160" s="7"/>
      <c r="R160" s="7"/>
      <c r="S160" s="7"/>
      <c r="T160" s="7"/>
      <c r="U160" s="7"/>
    </row>
    <row r="161" spans="5:21" ht="12.75">
      <c r="E161" s="23"/>
      <c r="M161" s="7"/>
      <c r="N161" s="7"/>
      <c r="O161" s="7"/>
      <c r="P161" s="7"/>
      <c r="Q161" s="7"/>
      <c r="R161" s="7"/>
      <c r="S161" s="7"/>
      <c r="T161" s="7"/>
      <c r="U161" s="7"/>
    </row>
    <row r="162" spans="5:21" ht="12.75">
      <c r="E162" s="23"/>
      <c r="M162" s="7"/>
      <c r="N162" s="7"/>
      <c r="O162" s="7"/>
      <c r="P162" s="7"/>
      <c r="Q162" s="7"/>
      <c r="R162" s="7"/>
      <c r="S162" s="7"/>
      <c r="T162" s="7"/>
      <c r="U162" s="7"/>
    </row>
    <row r="163" spans="5:21" ht="12.75">
      <c r="E163" s="23"/>
      <c r="M163" s="7"/>
      <c r="N163" s="7"/>
      <c r="O163" s="7"/>
      <c r="P163" s="7"/>
      <c r="Q163" s="7"/>
      <c r="R163" s="7"/>
      <c r="S163" s="7"/>
      <c r="T163" s="7"/>
      <c r="U163" s="7"/>
    </row>
    <row r="164" spans="5:21" ht="12.75">
      <c r="E164" s="23"/>
      <c r="M164" s="7"/>
      <c r="N164" s="7"/>
      <c r="O164" s="7"/>
      <c r="P164" s="7"/>
      <c r="Q164" s="7"/>
      <c r="R164" s="7"/>
      <c r="S164" s="7"/>
      <c r="T164" s="7"/>
      <c r="U164" s="7"/>
    </row>
    <row r="165" spans="5:21" ht="12.75">
      <c r="E165" s="23"/>
      <c r="M165" s="7"/>
      <c r="N165" s="7"/>
      <c r="O165" s="7"/>
      <c r="P165" s="7"/>
      <c r="Q165" s="7"/>
      <c r="R165" s="7"/>
      <c r="S165" s="7"/>
      <c r="T165" s="7"/>
      <c r="U165" s="7"/>
    </row>
    <row r="166" spans="5:21" ht="12.75">
      <c r="E166" s="23"/>
      <c r="M166" s="7"/>
      <c r="N166" s="7"/>
      <c r="O166" s="7"/>
      <c r="P166" s="7"/>
      <c r="Q166" s="7"/>
      <c r="R166" s="7"/>
      <c r="S166" s="7"/>
      <c r="T166" s="7"/>
      <c r="U166" s="7"/>
    </row>
    <row r="167" spans="5:21" ht="12.75">
      <c r="E167" s="23"/>
      <c r="M167" s="7"/>
      <c r="N167" s="7"/>
      <c r="O167" s="7"/>
      <c r="P167" s="7"/>
      <c r="Q167" s="7"/>
      <c r="R167" s="7"/>
      <c r="S167" s="7"/>
      <c r="T167" s="7"/>
      <c r="U167" s="7"/>
    </row>
    <row r="168" spans="5:21" ht="12.75">
      <c r="E168" s="23"/>
      <c r="M168" s="7"/>
      <c r="N168" s="7"/>
      <c r="O168" s="7"/>
      <c r="P168" s="7"/>
      <c r="Q168" s="7"/>
      <c r="R168" s="7"/>
      <c r="S168" s="7"/>
      <c r="T168" s="7"/>
      <c r="U168" s="7"/>
    </row>
    <row r="169" spans="5:21" ht="12.75">
      <c r="E169" s="23"/>
      <c r="M169" s="7"/>
      <c r="N169" s="7"/>
      <c r="O169" s="7"/>
      <c r="P169" s="7"/>
      <c r="Q169" s="7"/>
      <c r="R169" s="7"/>
      <c r="S169" s="7"/>
      <c r="T169" s="7"/>
      <c r="U169" s="7"/>
    </row>
    <row r="170" spans="5:21" ht="12.75">
      <c r="E170" s="23"/>
      <c r="M170" s="7"/>
      <c r="N170" s="7"/>
      <c r="O170" s="7"/>
      <c r="P170" s="7"/>
      <c r="Q170" s="7"/>
      <c r="R170" s="7"/>
      <c r="S170" s="7"/>
      <c r="T170" s="7"/>
      <c r="U170" s="7"/>
    </row>
    <row r="171" spans="5:21" ht="12.75">
      <c r="E171" s="23"/>
      <c r="M171" s="7"/>
      <c r="N171" s="7"/>
      <c r="O171" s="7"/>
      <c r="P171" s="7"/>
      <c r="Q171" s="7"/>
      <c r="R171" s="7"/>
      <c r="S171" s="7"/>
      <c r="T171" s="7"/>
      <c r="U171" s="7"/>
    </row>
    <row r="172" spans="5:21" ht="12.75">
      <c r="E172" s="23"/>
      <c r="M172" s="7"/>
      <c r="N172" s="7"/>
      <c r="O172" s="7"/>
      <c r="P172" s="7"/>
      <c r="Q172" s="7"/>
      <c r="R172" s="7"/>
      <c r="S172" s="7"/>
      <c r="T172" s="7"/>
      <c r="U172" s="7"/>
    </row>
    <row r="173" spans="5:21" ht="12.75">
      <c r="E173" s="23"/>
      <c r="M173" s="7"/>
      <c r="N173" s="7"/>
      <c r="O173" s="7"/>
      <c r="P173" s="7"/>
      <c r="Q173" s="7"/>
      <c r="R173" s="7"/>
      <c r="S173" s="7"/>
      <c r="T173" s="7"/>
      <c r="U173" s="7"/>
    </row>
    <row r="174" spans="5:21" ht="12.75">
      <c r="E174" s="23"/>
      <c r="M174" s="7"/>
      <c r="N174" s="7"/>
      <c r="O174" s="7"/>
      <c r="P174" s="7"/>
      <c r="Q174" s="7"/>
      <c r="R174" s="7"/>
      <c r="S174" s="7"/>
      <c r="T174" s="7"/>
      <c r="U174" s="7"/>
    </row>
    <row r="175" spans="5:21" ht="12.75">
      <c r="E175" s="23"/>
      <c r="M175" s="7"/>
      <c r="N175" s="7"/>
      <c r="O175" s="7"/>
      <c r="P175" s="7"/>
      <c r="Q175" s="7"/>
      <c r="R175" s="7"/>
      <c r="S175" s="7"/>
      <c r="T175" s="7"/>
      <c r="U175" s="7"/>
    </row>
    <row r="176" spans="5:21" ht="12.75">
      <c r="E176" s="23"/>
      <c r="M176" s="7"/>
      <c r="N176" s="7"/>
      <c r="O176" s="7"/>
      <c r="P176" s="7"/>
      <c r="Q176" s="7"/>
      <c r="R176" s="7"/>
      <c r="S176" s="7"/>
      <c r="T176" s="7"/>
      <c r="U176" s="7"/>
    </row>
    <row r="177" spans="5:21" ht="12.75">
      <c r="E177" s="23"/>
      <c r="M177" s="7"/>
      <c r="N177" s="7"/>
      <c r="O177" s="7"/>
      <c r="P177" s="7"/>
      <c r="Q177" s="7"/>
      <c r="R177" s="7"/>
      <c r="S177" s="7"/>
      <c r="T177" s="7"/>
      <c r="U177" s="7"/>
    </row>
    <row r="178" spans="5:21" ht="12.75">
      <c r="E178" s="23"/>
      <c r="M178" s="7"/>
      <c r="N178" s="7"/>
      <c r="O178" s="7"/>
      <c r="P178" s="7"/>
      <c r="Q178" s="7"/>
      <c r="R178" s="7"/>
      <c r="S178" s="7"/>
      <c r="T178" s="7"/>
      <c r="U178" s="7"/>
    </row>
    <row r="179" spans="13:21" ht="12.75">
      <c r="M179" s="7"/>
      <c r="N179" s="7"/>
      <c r="O179" s="7"/>
      <c r="P179" s="7"/>
      <c r="Q179" s="7"/>
      <c r="R179" s="7"/>
      <c r="S179" s="7"/>
      <c r="T179" s="7"/>
      <c r="U179" s="7"/>
    </row>
    <row r="180" spans="13:21" ht="12.75">
      <c r="M180" s="7"/>
      <c r="N180" s="7"/>
      <c r="O180" s="7"/>
      <c r="P180" s="7"/>
      <c r="Q180" s="7"/>
      <c r="R180" s="7"/>
      <c r="S180" s="7"/>
      <c r="T180" s="7"/>
      <c r="U180" s="7"/>
    </row>
    <row r="181" spans="13:21" ht="12.75">
      <c r="M181" s="7"/>
      <c r="N181" s="7"/>
      <c r="O181" s="7"/>
      <c r="P181" s="7"/>
      <c r="Q181" s="7"/>
      <c r="R181" s="7"/>
      <c r="S181" s="7"/>
      <c r="T181" s="7"/>
      <c r="U181" s="7"/>
    </row>
    <row r="182" spans="13:21" ht="12.75">
      <c r="M182" s="7"/>
      <c r="N182" s="7"/>
      <c r="O182" s="7"/>
      <c r="P182" s="7"/>
      <c r="Q182" s="7"/>
      <c r="R182" s="7"/>
      <c r="S182" s="7"/>
      <c r="T182" s="7"/>
      <c r="U182" s="7"/>
    </row>
    <row r="183" spans="13:21" ht="12.75">
      <c r="M183" s="7"/>
      <c r="N183" s="7"/>
      <c r="O183" s="7"/>
      <c r="P183" s="7"/>
      <c r="Q183" s="7"/>
      <c r="R183" s="7"/>
      <c r="S183" s="7"/>
      <c r="T183" s="7"/>
      <c r="U183" s="7"/>
    </row>
    <row r="184" spans="13:21" ht="12.75">
      <c r="M184" s="7"/>
      <c r="N184" s="7"/>
      <c r="O184" s="7"/>
      <c r="P184" s="7"/>
      <c r="Q184" s="7"/>
      <c r="R184" s="7"/>
      <c r="S184" s="7"/>
      <c r="T184" s="7"/>
      <c r="U184" s="7"/>
    </row>
    <row r="185" spans="13:21" ht="12.75">
      <c r="M185" s="7"/>
      <c r="N185" s="7"/>
      <c r="O185" s="7"/>
      <c r="P185" s="7"/>
      <c r="Q185" s="7"/>
      <c r="R185" s="7"/>
      <c r="S185" s="7"/>
      <c r="T185" s="7"/>
      <c r="U185" s="7"/>
    </row>
    <row r="186" spans="13:21" ht="12.75">
      <c r="M186" s="7"/>
      <c r="N186" s="7"/>
      <c r="O186" s="7"/>
      <c r="P186" s="7"/>
      <c r="Q186" s="7"/>
      <c r="R186" s="7"/>
      <c r="S186" s="7"/>
      <c r="T186" s="7"/>
      <c r="U186" s="7"/>
    </row>
    <row r="187" spans="13:21" ht="12.75">
      <c r="M187" s="7"/>
      <c r="N187" s="7"/>
      <c r="O187" s="7"/>
      <c r="P187" s="7"/>
      <c r="Q187" s="7"/>
      <c r="R187" s="7"/>
      <c r="S187" s="7"/>
      <c r="T187" s="7"/>
      <c r="U187" s="7"/>
    </row>
    <row r="188" spans="13:21" ht="12.75">
      <c r="M188" s="7"/>
      <c r="N188" s="7"/>
      <c r="O188" s="7"/>
      <c r="P188" s="7"/>
      <c r="Q188" s="7"/>
      <c r="R188" s="7"/>
      <c r="S188" s="7"/>
      <c r="T188" s="7"/>
      <c r="U188" s="7"/>
    </row>
    <row r="189" spans="13:21" ht="12.75">
      <c r="M189" s="7"/>
      <c r="N189" s="7"/>
      <c r="O189" s="7"/>
      <c r="P189" s="7"/>
      <c r="Q189" s="7"/>
      <c r="R189" s="7"/>
      <c r="S189" s="7"/>
      <c r="T189" s="7"/>
      <c r="U189" s="7"/>
    </row>
    <row r="190" spans="13:21" ht="12.75">
      <c r="M190" s="7"/>
      <c r="N190" s="7"/>
      <c r="O190" s="7"/>
      <c r="P190" s="7"/>
      <c r="Q190" s="7"/>
      <c r="R190" s="7"/>
      <c r="S190" s="7"/>
      <c r="T190" s="7"/>
      <c r="U190" s="7"/>
    </row>
    <row r="191" spans="13:21" ht="12.75">
      <c r="M191" s="7"/>
      <c r="N191" s="7"/>
      <c r="O191" s="7"/>
      <c r="P191" s="7"/>
      <c r="Q191" s="7"/>
      <c r="R191" s="7"/>
      <c r="S191" s="7"/>
      <c r="T191" s="7"/>
      <c r="U191" s="7"/>
    </row>
    <row r="192" spans="13:21" ht="12.75">
      <c r="M192" s="7"/>
      <c r="N192" s="7"/>
      <c r="O192" s="7"/>
      <c r="P192" s="7"/>
      <c r="Q192" s="7"/>
      <c r="R192" s="7"/>
      <c r="S192" s="7"/>
      <c r="T192" s="7"/>
      <c r="U192" s="7"/>
    </row>
    <row r="193" spans="13:21" ht="12.75">
      <c r="M193" s="7"/>
      <c r="N193" s="7"/>
      <c r="O193" s="7"/>
      <c r="P193" s="7"/>
      <c r="Q193" s="7"/>
      <c r="R193" s="7"/>
      <c r="S193" s="7"/>
      <c r="T193" s="7"/>
      <c r="U193" s="7"/>
    </row>
    <row r="194" spans="13:21" ht="12.75">
      <c r="M194" s="7"/>
      <c r="N194" s="7"/>
      <c r="O194" s="7"/>
      <c r="P194" s="7"/>
      <c r="Q194" s="7"/>
      <c r="R194" s="7"/>
      <c r="S194" s="7"/>
      <c r="T194" s="7"/>
      <c r="U194" s="7"/>
    </row>
    <row r="195" spans="13:21" ht="12.75">
      <c r="M195" s="7"/>
      <c r="N195" s="7"/>
      <c r="O195" s="7"/>
      <c r="P195" s="7"/>
      <c r="Q195" s="7"/>
      <c r="R195" s="7"/>
      <c r="S195" s="7"/>
      <c r="T195" s="7"/>
      <c r="U195" s="7"/>
    </row>
    <row r="196" spans="13:21" ht="12.75">
      <c r="M196" s="7"/>
      <c r="N196" s="7"/>
      <c r="O196" s="7"/>
      <c r="P196" s="7"/>
      <c r="Q196" s="7"/>
      <c r="R196" s="7"/>
      <c r="S196" s="7"/>
      <c r="T196" s="7"/>
      <c r="U196" s="7"/>
    </row>
    <row r="197" spans="13:21" ht="12.75">
      <c r="M197" s="7"/>
      <c r="N197" s="7"/>
      <c r="O197" s="7"/>
      <c r="P197" s="7"/>
      <c r="Q197" s="7"/>
      <c r="R197" s="7"/>
      <c r="S197" s="7"/>
      <c r="T197" s="7"/>
      <c r="U197" s="7"/>
    </row>
    <row r="198" spans="13:21" ht="12.75">
      <c r="M198" s="7"/>
      <c r="N198" s="7"/>
      <c r="O198" s="7"/>
      <c r="P198" s="7"/>
      <c r="Q198" s="7"/>
      <c r="R198" s="7"/>
      <c r="S198" s="7"/>
      <c r="T198" s="7"/>
      <c r="U198" s="7"/>
    </row>
    <row r="199" spans="13:21" ht="12.75">
      <c r="M199" s="7"/>
      <c r="N199" s="7"/>
      <c r="O199" s="7"/>
      <c r="P199" s="7"/>
      <c r="Q199" s="7"/>
      <c r="R199" s="7"/>
      <c r="S199" s="7"/>
      <c r="T199" s="7"/>
      <c r="U199" s="7"/>
    </row>
    <row r="200" spans="13:21" ht="12.75">
      <c r="M200" s="7"/>
      <c r="N200" s="7"/>
      <c r="O200" s="7"/>
      <c r="P200" s="7"/>
      <c r="Q200" s="7"/>
      <c r="R200" s="7"/>
      <c r="S200" s="7"/>
      <c r="T200" s="7"/>
      <c r="U200" s="7"/>
    </row>
    <row r="201" spans="13:21" ht="12.75">
      <c r="M201" s="7"/>
      <c r="N201" s="7"/>
      <c r="O201" s="7"/>
      <c r="P201" s="7"/>
      <c r="Q201" s="7"/>
      <c r="R201" s="7"/>
      <c r="S201" s="7"/>
      <c r="T201" s="7"/>
      <c r="U201" s="7"/>
    </row>
    <row r="202" spans="13:21" ht="12.75">
      <c r="M202" s="7"/>
      <c r="N202" s="7"/>
      <c r="O202" s="7"/>
      <c r="P202" s="7"/>
      <c r="Q202" s="7"/>
      <c r="R202" s="7"/>
      <c r="S202" s="7"/>
      <c r="T202" s="7"/>
      <c r="U202" s="7"/>
    </row>
    <row r="203" spans="13:21" ht="12.75">
      <c r="M203" s="7"/>
      <c r="N203" s="7"/>
      <c r="O203" s="7"/>
      <c r="P203" s="7"/>
      <c r="Q203" s="7"/>
      <c r="R203" s="7"/>
      <c r="S203" s="7"/>
      <c r="T203" s="7"/>
      <c r="U203" s="7"/>
    </row>
    <row r="204" spans="13:21" ht="12.75">
      <c r="M204" s="7"/>
      <c r="N204" s="7"/>
      <c r="O204" s="7"/>
      <c r="P204" s="7"/>
      <c r="Q204" s="7"/>
      <c r="R204" s="7"/>
      <c r="S204" s="7"/>
      <c r="T204" s="7"/>
      <c r="U204" s="7"/>
    </row>
    <row r="205" spans="13:21" ht="12.75">
      <c r="M205" s="7"/>
      <c r="N205" s="7"/>
      <c r="O205" s="7"/>
      <c r="P205" s="7"/>
      <c r="Q205" s="7"/>
      <c r="R205" s="7"/>
      <c r="S205" s="7"/>
      <c r="T205" s="7"/>
      <c r="U205" s="7"/>
    </row>
    <row r="206" spans="13:21" ht="12.75">
      <c r="M206" s="7"/>
      <c r="N206" s="7"/>
      <c r="O206" s="7"/>
      <c r="P206" s="7"/>
      <c r="Q206" s="7"/>
      <c r="R206" s="7"/>
      <c r="S206" s="7"/>
      <c r="T206" s="7"/>
      <c r="U206" s="7"/>
    </row>
    <row r="207" spans="13:21" ht="12.75">
      <c r="M207" s="7"/>
      <c r="N207" s="7"/>
      <c r="O207" s="7"/>
      <c r="P207" s="7"/>
      <c r="Q207" s="7"/>
      <c r="R207" s="7"/>
      <c r="S207" s="7"/>
      <c r="T207" s="7"/>
      <c r="U207" s="7"/>
    </row>
    <row r="208" spans="13:21" ht="12.75">
      <c r="M208" s="7"/>
      <c r="N208" s="7"/>
      <c r="O208" s="7"/>
      <c r="P208" s="7"/>
      <c r="Q208" s="7"/>
      <c r="R208" s="7"/>
      <c r="S208" s="7"/>
      <c r="T208" s="7"/>
      <c r="U208" s="7"/>
    </row>
    <row r="209" spans="13:21" ht="12.75">
      <c r="M209" s="7"/>
      <c r="N209" s="7"/>
      <c r="O209" s="7"/>
      <c r="P209" s="7"/>
      <c r="Q209" s="7"/>
      <c r="R209" s="7"/>
      <c r="S209" s="7"/>
      <c r="T209" s="7"/>
      <c r="U209" s="7"/>
    </row>
    <row r="210" spans="13:21" ht="12.75">
      <c r="M210" s="7"/>
      <c r="N210" s="7"/>
      <c r="O210" s="7"/>
      <c r="P210" s="7"/>
      <c r="Q210" s="7"/>
      <c r="R210" s="7"/>
      <c r="S210" s="7"/>
      <c r="T210" s="7"/>
      <c r="U210" s="7"/>
    </row>
    <row r="211" spans="13:21" ht="12.75">
      <c r="M211" s="7"/>
      <c r="N211" s="7"/>
      <c r="O211" s="7"/>
      <c r="P211" s="7"/>
      <c r="Q211" s="7"/>
      <c r="R211" s="7"/>
      <c r="S211" s="7"/>
      <c r="T211" s="7"/>
      <c r="U211" s="7"/>
    </row>
    <row r="212" spans="13:21" ht="12.75">
      <c r="M212" s="7"/>
      <c r="N212" s="7"/>
      <c r="O212" s="7"/>
      <c r="P212" s="7"/>
      <c r="Q212" s="7"/>
      <c r="R212" s="7"/>
      <c r="S212" s="7"/>
      <c r="T212" s="7"/>
      <c r="U212" s="7"/>
    </row>
    <row r="213" spans="13:21" ht="12.75">
      <c r="M213" s="7"/>
      <c r="N213" s="7"/>
      <c r="O213" s="7"/>
      <c r="P213" s="7"/>
      <c r="Q213" s="7"/>
      <c r="R213" s="7"/>
      <c r="S213" s="7"/>
      <c r="T213" s="7"/>
      <c r="U213" s="7"/>
    </row>
    <row r="214" spans="13:21" ht="12.75">
      <c r="M214" s="7"/>
      <c r="N214" s="7"/>
      <c r="O214" s="7"/>
      <c r="P214" s="7"/>
      <c r="Q214" s="7"/>
      <c r="R214" s="7"/>
      <c r="S214" s="7"/>
      <c r="T214" s="7"/>
      <c r="U214" s="7"/>
    </row>
    <row r="215" spans="13:21" ht="12.75">
      <c r="M215" s="7"/>
      <c r="N215" s="7"/>
      <c r="O215" s="7"/>
      <c r="P215" s="7"/>
      <c r="Q215" s="7"/>
      <c r="R215" s="7"/>
      <c r="S215" s="7"/>
      <c r="T215" s="7"/>
      <c r="U215" s="7"/>
    </row>
    <row r="216" spans="13:21" ht="12.75">
      <c r="M216" s="7"/>
      <c r="N216" s="7"/>
      <c r="O216" s="7"/>
      <c r="P216" s="7"/>
      <c r="Q216" s="7"/>
      <c r="R216" s="7"/>
      <c r="S216" s="7"/>
      <c r="T216" s="7"/>
      <c r="U216" s="7"/>
    </row>
    <row r="217" spans="13:21" ht="12.75">
      <c r="M217" s="7"/>
      <c r="N217" s="7"/>
      <c r="O217" s="7"/>
      <c r="P217" s="7"/>
      <c r="Q217" s="7"/>
      <c r="R217" s="7"/>
      <c r="S217" s="7"/>
      <c r="T217" s="7"/>
      <c r="U217" s="7"/>
    </row>
    <row r="218" spans="13:21" ht="12.75">
      <c r="M218" s="7"/>
      <c r="N218" s="7"/>
      <c r="O218" s="7"/>
      <c r="P218" s="7"/>
      <c r="Q218" s="7"/>
      <c r="R218" s="7"/>
      <c r="S218" s="7"/>
      <c r="T218" s="7"/>
      <c r="U218" s="7"/>
    </row>
    <row r="219" spans="13:21" ht="12.75">
      <c r="M219" s="7"/>
      <c r="N219" s="7"/>
      <c r="O219" s="7"/>
      <c r="P219" s="7"/>
      <c r="Q219" s="7"/>
      <c r="R219" s="7"/>
      <c r="S219" s="7"/>
      <c r="T219" s="7"/>
      <c r="U219" s="7"/>
    </row>
    <row r="220" spans="13:21" ht="12.75">
      <c r="M220" s="7"/>
      <c r="N220" s="7"/>
      <c r="O220" s="7"/>
      <c r="P220" s="7"/>
      <c r="Q220" s="7"/>
      <c r="R220" s="7"/>
      <c r="S220" s="7"/>
      <c r="T220" s="7"/>
      <c r="U220" s="7"/>
    </row>
    <row r="221" spans="13:21" ht="12.75">
      <c r="M221" s="7"/>
      <c r="N221" s="7"/>
      <c r="O221" s="7"/>
      <c r="P221" s="7"/>
      <c r="Q221" s="7"/>
      <c r="R221" s="7"/>
      <c r="S221" s="7"/>
      <c r="T221" s="7"/>
      <c r="U221" s="7"/>
    </row>
    <row r="222" spans="13:21" ht="12.75">
      <c r="M222" s="7"/>
      <c r="N222" s="7"/>
      <c r="O222" s="7"/>
      <c r="P222" s="7"/>
      <c r="Q222" s="7"/>
      <c r="R222" s="7"/>
      <c r="S222" s="7"/>
      <c r="T222" s="7"/>
      <c r="U222" s="7"/>
    </row>
    <row r="223" spans="13:21" ht="12.75">
      <c r="M223" s="7"/>
      <c r="N223" s="7"/>
      <c r="O223" s="7"/>
      <c r="P223" s="7"/>
      <c r="Q223" s="7"/>
      <c r="R223" s="7"/>
      <c r="S223" s="7"/>
      <c r="T223" s="7"/>
      <c r="U223" s="7"/>
    </row>
    <row r="224" spans="13:21" ht="12.75">
      <c r="M224" s="7"/>
      <c r="N224" s="7"/>
      <c r="O224" s="7"/>
      <c r="P224" s="7"/>
      <c r="Q224" s="7"/>
      <c r="R224" s="7"/>
      <c r="S224" s="7"/>
      <c r="T224" s="7"/>
      <c r="U224" s="7"/>
    </row>
    <row r="225" spans="13:21" ht="12.75">
      <c r="M225" s="7"/>
      <c r="N225" s="7"/>
      <c r="O225" s="7"/>
      <c r="P225" s="7"/>
      <c r="Q225" s="7"/>
      <c r="R225" s="7"/>
      <c r="S225" s="7"/>
      <c r="T225" s="7"/>
      <c r="U225" s="7"/>
    </row>
    <row r="226" spans="13:21" ht="12.75">
      <c r="M226" s="7"/>
      <c r="N226" s="7"/>
      <c r="O226" s="7"/>
      <c r="P226" s="7"/>
      <c r="Q226" s="7"/>
      <c r="R226" s="7"/>
      <c r="S226" s="7"/>
      <c r="T226" s="7"/>
      <c r="U226" s="7"/>
    </row>
    <row r="227" spans="13:21" ht="12.75">
      <c r="M227" s="7"/>
      <c r="N227" s="7"/>
      <c r="O227" s="7"/>
      <c r="P227" s="7"/>
      <c r="Q227" s="7"/>
      <c r="R227" s="7"/>
      <c r="S227" s="7"/>
      <c r="T227" s="7"/>
      <c r="U227" s="7"/>
    </row>
    <row r="228" spans="13:21" ht="12.75">
      <c r="M228" s="7"/>
      <c r="N228" s="7"/>
      <c r="O228" s="7"/>
      <c r="P228" s="7"/>
      <c r="Q228" s="7"/>
      <c r="R228" s="7"/>
      <c r="S228" s="7"/>
      <c r="T228" s="7"/>
      <c r="U228" s="7"/>
    </row>
    <row r="229" spans="13:21" ht="12.75">
      <c r="M229" s="7"/>
      <c r="N229" s="7"/>
      <c r="O229" s="7"/>
      <c r="P229" s="7"/>
      <c r="Q229" s="7"/>
      <c r="R229" s="7"/>
      <c r="S229" s="7"/>
      <c r="T229" s="7"/>
      <c r="U229" s="7"/>
    </row>
    <row r="230" spans="13:21" ht="12.75">
      <c r="M230" s="7"/>
      <c r="N230" s="7"/>
      <c r="O230" s="7"/>
      <c r="P230" s="7"/>
      <c r="Q230" s="7"/>
      <c r="R230" s="7"/>
      <c r="S230" s="7"/>
      <c r="T230" s="7"/>
      <c r="U230" s="7"/>
    </row>
    <row r="231" spans="13:21" ht="12.75">
      <c r="M231" s="7"/>
      <c r="N231" s="7"/>
      <c r="O231" s="7"/>
      <c r="P231" s="7"/>
      <c r="Q231" s="7"/>
      <c r="R231" s="7"/>
      <c r="S231" s="7"/>
      <c r="T231" s="7"/>
      <c r="U231" s="7"/>
    </row>
    <row r="232" spans="13:21" ht="12.75">
      <c r="M232" s="7"/>
      <c r="N232" s="7"/>
      <c r="O232" s="7"/>
      <c r="P232" s="7"/>
      <c r="Q232" s="7"/>
      <c r="R232" s="7"/>
      <c r="S232" s="7"/>
      <c r="T232" s="7"/>
      <c r="U232" s="7"/>
    </row>
    <row r="233" spans="13:21" ht="12.75">
      <c r="M233" s="7"/>
      <c r="N233" s="7"/>
      <c r="O233" s="7"/>
      <c r="P233" s="7"/>
      <c r="Q233" s="7"/>
      <c r="R233" s="7"/>
      <c r="S233" s="7"/>
      <c r="T233" s="7"/>
      <c r="U233" s="7"/>
    </row>
    <row r="234" spans="13:21" ht="12.75">
      <c r="M234" s="7"/>
      <c r="N234" s="7"/>
      <c r="O234" s="7"/>
      <c r="P234" s="7"/>
      <c r="Q234" s="7"/>
      <c r="R234" s="7"/>
      <c r="S234" s="7"/>
      <c r="T234" s="7"/>
      <c r="U234" s="7"/>
    </row>
    <row r="235" spans="13:21" ht="12.75">
      <c r="M235" s="7"/>
      <c r="N235" s="7"/>
      <c r="O235" s="7"/>
      <c r="P235" s="7"/>
      <c r="Q235" s="7"/>
      <c r="R235" s="7"/>
      <c r="S235" s="7"/>
      <c r="T235" s="7"/>
      <c r="U235" s="7"/>
    </row>
    <row r="236" spans="13:21" ht="12.75">
      <c r="M236" s="7"/>
      <c r="N236" s="7"/>
      <c r="O236" s="7"/>
      <c r="P236" s="7"/>
      <c r="Q236" s="7"/>
      <c r="R236" s="7"/>
      <c r="S236" s="7"/>
      <c r="T236" s="7"/>
      <c r="U236" s="7"/>
    </row>
    <row r="237" spans="13:21" ht="12.75">
      <c r="M237" s="7"/>
      <c r="N237" s="7"/>
      <c r="O237" s="7"/>
      <c r="P237" s="7"/>
      <c r="Q237" s="7"/>
      <c r="R237" s="7"/>
      <c r="S237" s="7"/>
      <c r="T237" s="7"/>
      <c r="U237" s="7"/>
    </row>
    <row r="238" spans="13:21" ht="12.75">
      <c r="M238" s="7"/>
      <c r="N238" s="7"/>
      <c r="O238" s="7"/>
      <c r="P238" s="7"/>
      <c r="Q238" s="7"/>
      <c r="R238" s="7"/>
      <c r="S238" s="7"/>
      <c r="T238" s="7"/>
      <c r="U238" s="7"/>
    </row>
    <row r="239" spans="13:21" ht="12.75">
      <c r="M239" s="7"/>
      <c r="N239" s="7"/>
      <c r="O239" s="7"/>
      <c r="P239" s="7"/>
      <c r="Q239" s="7"/>
      <c r="R239" s="7"/>
      <c r="S239" s="7"/>
      <c r="T239" s="7"/>
      <c r="U239" s="7"/>
    </row>
    <row r="240" spans="13:21" ht="12.75">
      <c r="M240" s="7"/>
      <c r="N240" s="7"/>
      <c r="O240" s="7"/>
      <c r="P240" s="7"/>
      <c r="Q240" s="7"/>
      <c r="R240" s="7"/>
      <c r="S240" s="7"/>
      <c r="T240" s="7"/>
      <c r="U240" s="7"/>
    </row>
    <row r="241" spans="13:21" ht="12.75">
      <c r="M241" s="7"/>
      <c r="N241" s="7"/>
      <c r="O241" s="7"/>
      <c r="P241" s="7"/>
      <c r="Q241" s="7"/>
      <c r="R241" s="7"/>
      <c r="S241" s="7"/>
      <c r="T241" s="7"/>
      <c r="U241" s="7"/>
    </row>
    <row r="242" spans="13:21" ht="12.75">
      <c r="M242" s="7"/>
      <c r="N242" s="7"/>
      <c r="O242" s="7"/>
      <c r="P242" s="7"/>
      <c r="Q242" s="7"/>
      <c r="R242" s="7"/>
      <c r="S242" s="7"/>
      <c r="T242" s="7"/>
      <c r="U242" s="7"/>
    </row>
    <row r="243" spans="13:21" ht="12.75">
      <c r="M243" s="7"/>
      <c r="N243" s="7"/>
      <c r="O243" s="7"/>
      <c r="P243" s="7"/>
      <c r="Q243" s="7"/>
      <c r="R243" s="7"/>
      <c r="S243" s="7"/>
      <c r="T243" s="7"/>
      <c r="U243" s="7"/>
    </row>
    <row r="244" spans="13:21" ht="12.75">
      <c r="M244" s="7"/>
      <c r="N244" s="7"/>
      <c r="O244" s="7"/>
      <c r="P244" s="7"/>
      <c r="Q244" s="7"/>
      <c r="R244" s="7"/>
      <c r="S244" s="7"/>
      <c r="T244" s="7"/>
      <c r="U244" s="7"/>
    </row>
    <row r="245" spans="13:21" ht="12.75">
      <c r="M245" s="7"/>
      <c r="N245" s="7"/>
      <c r="O245" s="7"/>
      <c r="P245" s="7"/>
      <c r="Q245" s="7"/>
      <c r="R245" s="7"/>
      <c r="S245" s="7"/>
      <c r="T245" s="7"/>
      <c r="U245" s="7"/>
    </row>
    <row r="246" spans="13:21" ht="12.75">
      <c r="M246" s="7"/>
      <c r="N246" s="7"/>
      <c r="O246" s="7"/>
      <c r="P246" s="7"/>
      <c r="Q246" s="7"/>
      <c r="R246" s="7"/>
      <c r="S246" s="7"/>
      <c r="T246" s="7"/>
      <c r="U246" s="7"/>
    </row>
    <row r="247" spans="13:21" ht="12.75">
      <c r="M247" s="7"/>
      <c r="N247" s="7"/>
      <c r="O247" s="7"/>
      <c r="P247" s="7"/>
      <c r="Q247" s="7"/>
      <c r="R247" s="7"/>
      <c r="S247" s="7"/>
      <c r="T247" s="7"/>
      <c r="U247" s="7"/>
    </row>
    <row r="248" spans="13:21" ht="12.75">
      <c r="M248" s="7"/>
      <c r="N248" s="7"/>
      <c r="O248" s="7"/>
      <c r="P248" s="7"/>
      <c r="Q248" s="7"/>
      <c r="R248" s="7"/>
      <c r="S248" s="7"/>
      <c r="T248" s="7"/>
      <c r="U248" s="7"/>
    </row>
    <row r="249" spans="13:21" ht="12.75">
      <c r="M249" s="7"/>
      <c r="N249" s="7"/>
      <c r="O249" s="7"/>
      <c r="P249" s="7"/>
      <c r="Q249" s="7"/>
      <c r="R249" s="7"/>
      <c r="S249" s="7"/>
      <c r="T249" s="7"/>
      <c r="U249" s="7"/>
    </row>
    <row r="250" spans="13:21" ht="12.75">
      <c r="M250" s="7"/>
      <c r="N250" s="7"/>
      <c r="O250" s="7"/>
      <c r="P250" s="7"/>
      <c r="Q250" s="7"/>
      <c r="R250" s="7"/>
      <c r="S250" s="7"/>
      <c r="T250" s="7"/>
      <c r="U250" s="7"/>
    </row>
    <row r="251" spans="13:21" ht="12.75">
      <c r="M251" s="7"/>
      <c r="N251" s="7"/>
      <c r="O251" s="7"/>
      <c r="P251" s="7"/>
      <c r="Q251" s="7"/>
      <c r="R251" s="7"/>
      <c r="S251" s="7"/>
      <c r="T251" s="7"/>
      <c r="U251" s="7"/>
    </row>
    <row r="252" spans="13:21" ht="12.75">
      <c r="M252" s="7"/>
      <c r="N252" s="7"/>
      <c r="O252" s="7"/>
      <c r="P252" s="7"/>
      <c r="Q252" s="7"/>
      <c r="R252" s="7"/>
      <c r="S252" s="7"/>
      <c r="T252" s="7"/>
      <c r="U252" s="7"/>
    </row>
    <row r="253" spans="13:21" ht="12.75">
      <c r="M253" s="7"/>
      <c r="N253" s="7"/>
      <c r="O253" s="7"/>
      <c r="P253" s="7"/>
      <c r="Q253" s="7"/>
      <c r="R253" s="7"/>
      <c r="S253" s="7"/>
      <c r="T253" s="7"/>
      <c r="U253" s="7"/>
    </row>
    <row r="254" spans="13:21" ht="12.75">
      <c r="M254" s="7"/>
      <c r="N254" s="7"/>
      <c r="O254" s="7"/>
      <c r="P254" s="7"/>
      <c r="Q254" s="7"/>
      <c r="R254" s="7"/>
      <c r="S254" s="7"/>
      <c r="T254" s="7"/>
      <c r="U254" s="7"/>
    </row>
    <row r="255" spans="13:21" ht="12.75">
      <c r="M255" s="7"/>
      <c r="N255" s="7"/>
      <c r="O255" s="7"/>
      <c r="P255" s="7"/>
      <c r="Q255" s="7"/>
      <c r="R255" s="7"/>
      <c r="S255" s="7"/>
      <c r="T255" s="7"/>
      <c r="U255" s="7"/>
    </row>
    <row r="256" spans="13:21" ht="12.75">
      <c r="M256" s="7"/>
      <c r="N256" s="7"/>
      <c r="O256" s="7"/>
      <c r="P256" s="7"/>
      <c r="Q256" s="7"/>
      <c r="R256" s="7"/>
      <c r="S256" s="7"/>
      <c r="T256" s="7"/>
      <c r="U256" s="7"/>
    </row>
    <row r="257" spans="13:21" ht="12.75">
      <c r="M257" s="7"/>
      <c r="N257" s="7"/>
      <c r="O257" s="7"/>
      <c r="P257" s="7"/>
      <c r="Q257" s="7"/>
      <c r="R257" s="7"/>
      <c r="S257" s="7"/>
      <c r="T257" s="7"/>
      <c r="U257" s="7"/>
    </row>
    <row r="258" spans="13:21" ht="12.75">
      <c r="M258" s="7"/>
      <c r="N258" s="7"/>
      <c r="O258" s="7"/>
      <c r="P258" s="7"/>
      <c r="Q258" s="7"/>
      <c r="R258" s="7"/>
      <c r="S258" s="7"/>
      <c r="T258" s="7"/>
      <c r="U258" s="7"/>
    </row>
    <row r="259" spans="13:21" ht="12.75">
      <c r="M259" s="7"/>
      <c r="N259" s="7"/>
      <c r="O259" s="7"/>
      <c r="P259" s="7"/>
      <c r="Q259" s="7"/>
      <c r="R259" s="7"/>
      <c r="S259" s="7"/>
      <c r="T259" s="7"/>
      <c r="U259" s="7"/>
    </row>
    <row r="260" spans="13:21" ht="12.75">
      <c r="M260" s="7"/>
      <c r="N260" s="7"/>
      <c r="O260" s="7"/>
      <c r="P260" s="7"/>
      <c r="Q260" s="7"/>
      <c r="R260" s="7"/>
      <c r="S260" s="7"/>
      <c r="T260" s="7"/>
      <c r="U260" s="7"/>
    </row>
    <row r="261" spans="13:21" ht="12.75">
      <c r="M261" s="7"/>
      <c r="N261" s="7"/>
      <c r="O261" s="7"/>
      <c r="P261" s="7"/>
      <c r="Q261" s="7"/>
      <c r="R261" s="7"/>
      <c r="S261" s="7"/>
      <c r="T261" s="7"/>
      <c r="U261" s="7"/>
    </row>
    <row r="262" spans="13:21" ht="12.75">
      <c r="M262" s="7"/>
      <c r="N262" s="7"/>
      <c r="O262" s="7"/>
      <c r="P262" s="7"/>
      <c r="Q262" s="7"/>
      <c r="R262" s="7"/>
      <c r="S262" s="7"/>
      <c r="T262" s="7"/>
      <c r="U262" s="7"/>
    </row>
    <row r="263" spans="13:21" ht="12.75">
      <c r="M263" s="7"/>
      <c r="N263" s="7"/>
      <c r="O263" s="7"/>
      <c r="P263" s="7"/>
      <c r="Q263" s="7"/>
      <c r="R263" s="7"/>
      <c r="S263" s="7"/>
      <c r="T263" s="7"/>
      <c r="U263" s="7"/>
    </row>
    <row r="264" spans="13:21" ht="12.75">
      <c r="M264" s="7"/>
      <c r="N264" s="7"/>
      <c r="O264" s="7"/>
      <c r="P264" s="7"/>
      <c r="Q264" s="7"/>
      <c r="R264" s="7"/>
      <c r="S264" s="7"/>
      <c r="T264" s="7"/>
      <c r="U264" s="7"/>
    </row>
    <row r="265" spans="13:21" ht="12.75">
      <c r="M265" s="7"/>
      <c r="N265" s="7"/>
      <c r="O265" s="7"/>
      <c r="P265" s="7"/>
      <c r="Q265" s="7"/>
      <c r="R265" s="7"/>
      <c r="S265" s="7"/>
      <c r="T265" s="7"/>
      <c r="U265" s="7"/>
    </row>
    <row r="266" spans="13:21" ht="12.75">
      <c r="M266" s="7"/>
      <c r="N266" s="7"/>
      <c r="O266" s="7"/>
      <c r="P266" s="7"/>
      <c r="Q266" s="7"/>
      <c r="R266" s="7"/>
      <c r="S266" s="7"/>
      <c r="T266" s="7"/>
      <c r="U266" s="7"/>
    </row>
    <row r="267" spans="13:21" ht="12.75">
      <c r="M267" s="7"/>
      <c r="N267" s="7"/>
      <c r="O267" s="7"/>
      <c r="P267" s="7"/>
      <c r="Q267" s="7"/>
      <c r="R267" s="7"/>
      <c r="S267" s="7"/>
      <c r="T267" s="7"/>
      <c r="U267" s="7"/>
    </row>
    <row r="268" spans="13:21" ht="12.75">
      <c r="M268" s="7"/>
      <c r="N268" s="7"/>
      <c r="O268" s="7"/>
      <c r="P268" s="7"/>
      <c r="Q268" s="7"/>
      <c r="R268" s="7"/>
      <c r="S268" s="7"/>
      <c r="T268" s="7"/>
      <c r="U268" s="7"/>
    </row>
    <row r="269" spans="13:21" ht="12.75">
      <c r="M269" s="7"/>
      <c r="N269" s="7"/>
      <c r="O269" s="7"/>
      <c r="P269" s="7"/>
      <c r="Q269" s="7"/>
      <c r="R269" s="7"/>
      <c r="S269" s="7"/>
      <c r="T269" s="7"/>
      <c r="U269" s="7"/>
    </row>
    <row r="270" spans="13:21" ht="12.75">
      <c r="M270" s="7"/>
      <c r="N270" s="7"/>
      <c r="O270" s="7"/>
      <c r="P270" s="7"/>
      <c r="Q270" s="7"/>
      <c r="R270" s="7"/>
      <c r="S270" s="7"/>
      <c r="T270" s="7"/>
      <c r="U270" s="7"/>
    </row>
    <row r="271" spans="13:21" ht="12.75">
      <c r="M271" s="7"/>
      <c r="N271" s="7"/>
      <c r="O271" s="7"/>
      <c r="P271" s="7"/>
      <c r="Q271" s="7"/>
      <c r="R271" s="7"/>
      <c r="S271" s="7"/>
      <c r="T271" s="7"/>
      <c r="U271" s="7"/>
    </row>
    <row r="272" spans="13:21" ht="12.75">
      <c r="M272" s="7"/>
      <c r="N272" s="7"/>
      <c r="O272" s="7"/>
      <c r="P272" s="7"/>
      <c r="Q272" s="7"/>
      <c r="R272" s="7"/>
      <c r="S272" s="7"/>
      <c r="T272" s="7"/>
      <c r="U272" s="7"/>
    </row>
    <row r="273" spans="13:21" ht="12.75">
      <c r="M273" s="7"/>
      <c r="N273" s="7"/>
      <c r="O273" s="7"/>
      <c r="P273" s="7"/>
      <c r="Q273" s="7"/>
      <c r="R273" s="7"/>
      <c r="S273" s="7"/>
      <c r="T273" s="7"/>
      <c r="U273" s="7"/>
    </row>
    <row r="274" spans="13:21" ht="12.75">
      <c r="M274" s="7"/>
      <c r="N274" s="7"/>
      <c r="O274" s="7"/>
      <c r="P274" s="7"/>
      <c r="Q274" s="7"/>
      <c r="R274" s="7"/>
      <c r="S274" s="7"/>
      <c r="T274" s="7"/>
      <c r="U274" s="7"/>
    </row>
    <row r="275" spans="13:21" ht="12.75">
      <c r="M275" s="7"/>
      <c r="N275" s="7"/>
      <c r="O275" s="7"/>
      <c r="P275" s="7"/>
      <c r="Q275" s="7"/>
      <c r="R275" s="7"/>
      <c r="S275" s="7"/>
      <c r="T275" s="7"/>
      <c r="U275" s="7"/>
    </row>
    <row r="276" spans="13:21" ht="12.75">
      <c r="M276" s="7"/>
      <c r="N276" s="7"/>
      <c r="O276" s="7"/>
      <c r="P276" s="7"/>
      <c r="Q276" s="7"/>
      <c r="R276" s="7"/>
      <c r="S276" s="7"/>
      <c r="T276" s="7"/>
      <c r="U276" s="7"/>
    </row>
    <row r="277" spans="13:21" ht="12.75">
      <c r="M277" s="7"/>
      <c r="N277" s="7"/>
      <c r="O277" s="7"/>
      <c r="P277" s="7"/>
      <c r="Q277" s="7"/>
      <c r="R277" s="7"/>
      <c r="S277" s="7"/>
      <c r="T277" s="7"/>
      <c r="U277" s="7"/>
    </row>
    <row r="278" spans="13:21" ht="12.75">
      <c r="M278" s="7"/>
      <c r="N278" s="7"/>
      <c r="O278" s="7"/>
      <c r="P278" s="7"/>
      <c r="Q278" s="7"/>
      <c r="R278" s="7"/>
      <c r="S278" s="7"/>
      <c r="T278" s="7"/>
      <c r="U278" s="7"/>
    </row>
    <row r="279" spans="13:21" ht="12.75">
      <c r="M279" s="7"/>
      <c r="N279" s="7"/>
      <c r="O279" s="7"/>
      <c r="P279" s="7"/>
      <c r="Q279" s="7"/>
      <c r="R279" s="7"/>
      <c r="S279" s="7"/>
      <c r="T279" s="7"/>
      <c r="U279" s="7"/>
    </row>
    <row r="280" spans="13:21" ht="12.75">
      <c r="M280" s="7"/>
      <c r="N280" s="7"/>
      <c r="O280" s="7"/>
      <c r="P280" s="7"/>
      <c r="Q280" s="7"/>
      <c r="R280" s="7"/>
      <c r="S280" s="7"/>
      <c r="T280" s="7"/>
      <c r="U280" s="7"/>
    </row>
    <row r="281" spans="13:21" ht="12.75">
      <c r="M281" s="7"/>
      <c r="N281" s="7"/>
      <c r="O281" s="7"/>
      <c r="P281" s="7"/>
      <c r="Q281" s="7"/>
      <c r="R281" s="7"/>
      <c r="S281" s="7"/>
      <c r="T281" s="7"/>
      <c r="U281" s="7"/>
    </row>
    <row r="282" spans="13:21" ht="12.75">
      <c r="M282" s="7"/>
      <c r="N282" s="7"/>
      <c r="O282" s="7"/>
      <c r="P282" s="7"/>
      <c r="Q282" s="7"/>
      <c r="R282" s="7"/>
      <c r="S282" s="7"/>
      <c r="T282" s="7"/>
      <c r="U282" s="7"/>
    </row>
    <row r="283" spans="13:21" ht="12.75">
      <c r="M283" s="7"/>
      <c r="N283" s="7"/>
      <c r="O283" s="7"/>
      <c r="P283" s="7"/>
      <c r="Q283" s="7"/>
      <c r="R283" s="7"/>
      <c r="S283" s="7"/>
      <c r="T283" s="7"/>
      <c r="U283" s="7"/>
    </row>
    <row r="284" spans="13:21" ht="12.75">
      <c r="M284" s="7"/>
      <c r="N284" s="7"/>
      <c r="O284" s="7"/>
      <c r="P284" s="7"/>
      <c r="Q284" s="7"/>
      <c r="R284" s="7"/>
      <c r="S284" s="7"/>
      <c r="T284" s="7"/>
      <c r="U284" s="7"/>
    </row>
    <row r="285" spans="13:21" ht="12.75">
      <c r="M285" s="7"/>
      <c r="N285" s="7"/>
      <c r="O285" s="7"/>
      <c r="P285" s="7"/>
      <c r="Q285" s="7"/>
      <c r="R285" s="7"/>
      <c r="S285" s="7"/>
      <c r="T285" s="7"/>
      <c r="U285" s="7"/>
    </row>
    <row r="286" spans="13:21" ht="12.75">
      <c r="M286" s="7"/>
      <c r="N286" s="7"/>
      <c r="O286" s="7"/>
      <c r="P286" s="7"/>
      <c r="Q286" s="7"/>
      <c r="R286" s="7"/>
      <c r="S286" s="7"/>
      <c r="T286" s="7"/>
      <c r="U286" s="7"/>
    </row>
    <row r="287" spans="13:21" ht="12.75">
      <c r="M287" s="7"/>
      <c r="N287" s="7"/>
      <c r="O287" s="7"/>
      <c r="P287" s="7"/>
      <c r="Q287" s="7"/>
      <c r="R287" s="7"/>
      <c r="S287" s="7"/>
      <c r="T287" s="7"/>
      <c r="U287" s="7"/>
    </row>
    <row r="288" spans="13:21" ht="12.75">
      <c r="M288" s="7"/>
      <c r="N288" s="7"/>
      <c r="O288" s="7"/>
      <c r="P288" s="7"/>
      <c r="Q288" s="7"/>
      <c r="R288" s="7"/>
      <c r="S288" s="7"/>
      <c r="T288" s="7"/>
      <c r="U288" s="7"/>
    </row>
    <row r="289" spans="13:21" ht="12.75">
      <c r="M289" s="7"/>
      <c r="N289" s="7"/>
      <c r="O289" s="7"/>
      <c r="P289" s="7"/>
      <c r="Q289" s="7"/>
      <c r="R289" s="7"/>
      <c r="S289" s="7"/>
      <c r="T289" s="7"/>
      <c r="U289" s="7"/>
    </row>
    <row r="290" spans="13:21" ht="12.75">
      <c r="M290" s="7"/>
      <c r="N290" s="7"/>
      <c r="O290" s="7"/>
      <c r="P290" s="7"/>
      <c r="Q290" s="7"/>
      <c r="R290" s="7"/>
      <c r="S290" s="7"/>
      <c r="T290" s="7"/>
      <c r="U290" s="7"/>
    </row>
    <row r="291" spans="13:21" ht="12.75">
      <c r="M291" s="7"/>
      <c r="N291" s="7"/>
      <c r="O291" s="7"/>
      <c r="P291" s="7"/>
      <c r="Q291" s="7"/>
      <c r="R291" s="7"/>
      <c r="S291" s="7"/>
      <c r="T291" s="7"/>
      <c r="U291" s="7"/>
    </row>
    <row r="292" spans="13:21" ht="12.75">
      <c r="M292" s="7"/>
      <c r="N292" s="7"/>
      <c r="O292" s="7"/>
      <c r="P292" s="7"/>
      <c r="Q292" s="7"/>
      <c r="R292" s="7"/>
      <c r="S292" s="7"/>
      <c r="T292" s="7"/>
      <c r="U292" s="7"/>
    </row>
    <row r="293" spans="13:21" ht="12.75">
      <c r="M293" s="7"/>
      <c r="N293" s="7"/>
      <c r="O293" s="7"/>
      <c r="P293" s="7"/>
      <c r="Q293" s="7"/>
      <c r="R293" s="7"/>
      <c r="S293" s="7"/>
      <c r="T293" s="7"/>
      <c r="U293" s="7"/>
    </row>
    <row r="294" spans="13:21" ht="12.75">
      <c r="M294" s="7"/>
      <c r="N294" s="7"/>
      <c r="O294" s="7"/>
      <c r="P294" s="7"/>
      <c r="Q294" s="7"/>
      <c r="R294" s="7"/>
      <c r="S294" s="7"/>
      <c r="T294" s="7"/>
      <c r="U294" s="7"/>
    </row>
    <row r="295" spans="13:21" ht="12.75">
      <c r="M295" s="7"/>
      <c r="N295" s="7"/>
      <c r="O295" s="7"/>
      <c r="P295" s="7"/>
      <c r="Q295" s="7"/>
      <c r="R295" s="7"/>
      <c r="S295" s="7"/>
      <c r="T295" s="7"/>
      <c r="U295" s="7"/>
    </row>
    <row r="296" spans="13:21" ht="12.75">
      <c r="M296" s="7"/>
      <c r="N296" s="7"/>
      <c r="O296" s="7"/>
      <c r="P296" s="7"/>
      <c r="Q296" s="7"/>
      <c r="R296" s="7"/>
      <c r="S296" s="7"/>
      <c r="T296" s="7"/>
      <c r="U296" s="7"/>
    </row>
    <row r="297" spans="13:21" ht="12.75">
      <c r="M297" s="7"/>
      <c r="N297" s="7"/>
      <c r="O297" s="7"/>
      <c r="P297" s="7"/>
      <c r="Q297" s="7"/>
      <c r="R297" s="7"/>
      <c r="S297" s="7"/>
      <c r="T297" s="7"/>
      <c r="U297" s="7"/>
    </row>
    <row r="298" spans="13:21" ht="12.75">
      <c r="M298" s="7"/>
      <c r="N298" s="7"/>
      <c r="O298" s="7"/>
      <c r="P298" s="7"/>
      <c r="Q298" s="7"/>
      <c r="R298" s="7"/>
      <c r="S298" s="7"/>
      <c r="T298" s="7"/>
      <c r="U298" s="7"/>
    </row>
    <row r="299" spans="13:21" ht="12.75">
      <c r="M299" s="7"/>
      <c r="N299" s="7"/>
      <c r="O299" s="7"/>
      <c r="P299" s="7"/>
      <c r="Q299" s="7"/>
      <c r="R299" s="7"/>
      <c r="S299" s="7"/>
      <c r="T299" s="7"/>
      <c r="U299" s="7"/>
    </row>
    <row r="300" spans="13:21" ht="12.75">
      <c r="M300" s="7"/>
      <c r="N300" s="7"/>
      <c r="O300" s="7"/>
      <c r="P300" s="7"/>
      <c r="Q300" s="7"/>
      <c r="R300" s="7"/>
      <c r="S300" s="7"/>
      <c r="T300" s="7"/>
      <c r="U300" s="7"/>
    </row>
    <row r="301" spans="13:21" ht="12.75">
      <c r="M301" s="7"/>
      <c r="N301" s="7"/>
      <c r="O301" s="7"/>
      <c r="P301" s="7"/>
      <c r="Q301" s="7"/>
      <c r="R301" s="7"/>
      <c r="S301" s="7"/>
      <c r="T301" s="7"/>
      <c r="U301" s="7"/>
    </row>
    <row r="302" spans="13:21" ht="12.75">
      <c r="M302" s="7"/>
      <c r="N302" s="7"/>
      <c r="O302" s="7"/>
      <c r="P302" s="7"/>
      <c r="Q302" s="7"/>
      <c r="R302" s="7"/>
      <c r="S302" s="7"/>
      <c r="T302" s="7"/>
      <c r="U302" s="7"/>
    </row>
    <row r="303" spans="13:21" ht="12.75">
      <c r="M303" s="7"/>
      <c r="N303" s="7"/>
      <c r="O303" s="7"/>
      <c r="P303" s="7"/>
      <c r="Q303" s="7"/>
      <c r="R303" s="7"/>
      <c r="S303" s="7"/>
      <c r="T303" s="7"/>
      <c r="U303" s="7"/>
    </row>
    <row r="304" spans="13:21" ht="12.75">
      <c r="M304" s="7"/>
      <c r="N304" s="7"/>
      <c r="O304" s="7"/>
      <c r="P304" s="7"/>
      <c r="Q304" s="7"/>
      <c r="R304" s="7"/>
      <c r="S304" s="7"/>
      <c r="T304" s="7"/>
      <c r="U304" s="7"/>
    </row>
    <row r="305" spans="13:21" ht="12.75">
      <c r="M305" s="7"/>
      <c r="N305" s="7"/>
      <c r="O305" s="7"/>
      <c r="P305" s="7"/>
      <c r="Q305" s="7"/>
      <c r="R305" s="7"/>
      <c r="S305" s="7"/>
      <c r="T305" s="7"/>
      <c r="U305" s="7"/>
    </row>
    <row r="306" spans="13:21" ht="12.75">
      <c r="M306" s="7"/>
      <c r="N306" s="7"/>
      <c r="O306" s="7"/>
      <c r="P306" s="7"/>
      <c r="Q306" s="7"/>
      <c r="R306" s="7"/>
      <c r="S306" s="7"/>
      <c r="T306" s="7"/>
      <c r="U306" s="7"/>
    </row>
    <row r="307" spans="13:21" ht="12.75">
      <c r="M307" s="7"/>
      <c r="N307" s="7"/>
      <c r="O307" s="7"/>
      <c r="P307" s="7"/>
      <c r="Q307" s="7"/>
      <c r="R307" s="7"/>
      <c r="S307" s="7"/>
      <c r="T307" s="7"/>
      <c r="U307" s="7"/>
    </row>
    <row r="308" spans="13:21" ht="12.75">
      <c r="M308" s="7"/>
      <c r="N308" s="7"/>
      <c r="O308" s="7"/>
      <c r="P308" s="7"/>
      <c r="Q308" s="7"/>
      <c r="R308" s="7"/>
      <c r="S308" s="7"/>
      <c r="T308" s="7"/>
      <c r="U308" s="7"/>
    </row>
    <row r="309" spans="13:21" ht="12.75">
      <c r="M309" s="7"/>
      <c r="N309" s="7"/>
      <c r="O309" s="7"/>
      <c r="P309" s="7"/>
      <c r="Q309" s="7"/>
      <c r="R309" s="7"/>
      <c r="S309" s="7"/>
      <c r="T309" s="7"/>
      <c r="U309" s="7"/>
    </row>
    <row r="310" spans="13:21" ht="12.75">
      <c r="M310" s="7"/>
      <c r="N310" s="7"/>
      <c r="O310" s="7"/>
      <c r="P310" s="7"/>
      <c r="Q310" s="7"/>
      <c r="R310" s="7"/>
      <c r="S310" s="7"/>
      <c r="T310" s="7"/>
      <c r="U310" s="7"/>
    </row>
    <row r="311" spans="13:21" ht="12.75">
      <c r="M311" s="7"/>
      <c r="N311" s="7"/>
      <c r="O311" s="7"/>
      <c r="P311" s="7"/>
      <c r="Q311" s="7"/>
      <c r="R311" s="7"/>
      <c r="S311" s="7"/>
      <c r="T311" s="7"/>
      <c r="U311" s="7"/>
    </row>
    <row r="312" spans="13:21" ht="12.75">
      <c r="M312" s="7"/>
      <c r="N312" s="7"/>
      <c r="O312" s="7"/>
      <c r="P312" s="7"/>
      <c r="Q312" s="7"/>
      <c r="R312" s="7"/>
      <c r="S312" s="7"/>
      <c r="T312" s="7"/>
      <c r="U312" s="7"/>
    </row>
    <row r="313" spans="13:21" ht="12.75">
      <c r="M313" s="7"/>
      <c r="N313" s="7"/>
      <c r="O313" s="7"/>
      <c r="P313" s="7"/>
      <c r="Q313" s="7"/>
      <c r="R313" s="7"/>
      <c r="S313" s="7"/>
      <c r="T313" s="7"/>
      <c r="U313" s="7"/>
    </row>
    <row r="314" spans="13:21" ht="12.75">
      <c r="M314" s="7"/>
      <c r="N314" s="7"/>
      <c r="O314" s="7"/>
      <c r="P314" s="7"/>
      <c r="Q314" s="7"/>
      <c r="R314" s="7"/>
      <c r="S314" s="7"/>
      <c r="T314" s="7"/>
      <c r="U314" s="7"/>
    </row>
    <row r="315" spans="13:21" ht="12.75">
      <c r="M315" s="7"/>
      <c r="N315" s="7"/>
      <c r="O315" s="7"/>
      <c r="P315" s="7"/>
      <c r="Q315" s="7"/>
      <c r="R315" s="7"/>
      <c r="S315" s="7"/>
      <c r="T315" s="7"/>
      <c r="U315" s="7"/>
    </row>
    <row r="316" spans="13:21" ht="12.75">
      <c r="M316" s="7"/>
      <c r="N316" s="7"/>
      <c r="O316" s="7"/>
      <c r="P316" s="7"/>
      <c r="Q316" s="7"/>
      <c r="R316" s="7"/>
      <c r="S316" s="7"/>
      <c r="T316" s="7"/>
      <c r="U316" s="7"/>
    </row>
    <row r="317" spans="13:21" ht="12.75">
      <c r="M317" s="7"/>
      <c r="N317" s="7"/>
      <c r="O317" s="7"/>
      <c r="P317" s="7"/>
      <c r="Q317" s="7"/>
      <c r="R317" s="7"/>
      <c r="S317" s="7"/>
      <c r="T317" s="7"/>
      <c r="U317" s="7"/>
    </row>
    <row r="318" spans="13:21" ht="12.75">
      <c r="M318" s="7"/>
      <c r="N318" s="7"/>
      <c r="O318" s="7"/>
      <c r="P318" s="7"/>
      <c r="Q318" s="7"/>
      <c r="R318" s="7"/>
      <c r="S318" s="7"/>
      <c r="T318" s="7"/>
      <c r="U318" s="7"/>
    </row>
    <row r="319" spans="13:21" ht="12.75">
      <c r="M319" s="7"/>
      <c r="N319" s="7"/>
      <c r="O319" s="7"/>
      <c r="P319" s="7"/>
      <c r="Q319" s="7"/>
      <c r="R319" s="7"/>
      <c r="S319" s="7"/>
      <c r="T319" s="7"/>
      <c r="U319" s="7"/>
    </row>
    <row r="320" spans="13:21" ht="12.75">
      <c r="M320" s="7"/>
      <c r="N320" s="7"/>
      <c r="O320" s="7"/>
      <c r="P320" s="7"/>
      <c r="Q320" s="7"/>
      <c r="R320" s="7"/>
      <c r="S320" s="7"/>
      <c r="T320" s="7"/>
      <c r="U320" s="7"/>
    </row>
    <row r="321" spans="13:21" ht="12.75">
      <c r="M321" s="7"/>
      <c r="N321" s="7"/>
      <c r="O321" s="7"/>
      <c r="P321" s="7"/>
      <c r="Q321" s="7"/>
      <c r="R321" s="7"/>
      <c r="S321" s="7"/>
      <c r="T321" s="7"/>
      <c r="U321" s="7"/>
    </row>
    <row r="322" spans="13:21" ht="12.75">
      <c r="M322" s="7"/>
      <c r="N322" s="7"/>
      <c r="O322" s="7"/>
      <c r="P322" s="7"/>
      <c r="Q322" s="7"/>
      <c r="R322" s="7"/>
      <c r="S322" s="7"/>
      <c r="T322" s="7"/>
      <c r="U322" s="7"/>
    </row>
    <row r="323" spans="13:21" ht="12.75">
      <c r="M323" s="7"/>
      <c r="N323" s="7"/>
      <c r="O323" s="7"/>
      <c r="P323" s="7"/>
      <c r="Q323" s="7"/>
      <c r="R323" s="7"/>
      <c r="S323" s="7"/>
      <c r="T323" s="7"/>
      <c r="U323" s="7"/>
    </row>
    <row r="324" spans="13:21" ht="12.75">
      <c r="M324" s="7"/>
      <c r="N324" s="7"/>
      <c r="O324" s="7"/>
      <c r="P324" s="7"/>
      <c r="Q324" s="7"/>
      <c r="R324" s="7"/>
      <c r="S324" s="7"/>
      <c r="T324" s="7"/>
      <c r="U324" s="7"/>
    </row>
    <row r="325" spans="13:21" ht="12.75">
      <c r="M325" s="7"/>
      <c r="N325" s="7"/>
      <c r="O325" s="7"/>
      <c r="P325" s="7"/>
      <c r="Q325" s="7"/>
      <c r="R325" s="7"/>
      <c r="S325" s="7"/>
      <c r="T325" s="7"/>
      <c r="U325" s="7"/>
    </row>
    <row r="326" spans="13:21" ht="12.75">
      <c r="M326" s="7"/>
      <c r="N326" s="7"/>
      <c r="O326" s="7"/>
      <c r="P326" s="7"/>
      <c r="Q326" s="7"/>
      <c r="R326" s="7"/>
      <c r="S326" s="7"/>
      <c r="T326" s="7"/>
      <c r="U326" s="7"/>
    </row>
    <row r="327" spans="13:21" ht="12.75">
      <c r="M327" s="7"/>
      <c r="N327" s="7"/>
      <c r="O327" s="7"/>
      <c r="P327" s="7"/>
      <c r="Q327" s="7"/>
      <c r="R327" s="7"/>
      <c r="S327" s="7"/>
      <c r="T327" s="7"/>
      <c r="U327" s="7"/>
    </row>
    <row r="328" spans="13:21" ht="12.75">
      <c r="M328" s="7"/>
      <c r="N328" s="7"/>
      <c r="O328" s="7"/>
      <c r="P328" s="7"/>
      <c r="Q328" s="7"/>
      <c r="R328" s="7"/>
      <c r="S328" s="7"/>
      <c r="T328" s="7"/>
      <c r="U328" s="7"/>
    </row>
    <row r="329" spans="13:21" ht="12.75">
      <c r="M329" s="7"/>
      <c r="N329" s="7"/>
      <c r="O329" s="7"/>
      <c r="P329" s="7"/>
      <c r="Q329" s="7"/>
      <c r="R329" s="7"/>
      <c r="S329" s="7"/>
      <c r="T329" s="7"/>
      <c r="U329" s="7"/>
    </row>
    <row r="330" spans="13:21" ht="12.75">
      <c r="M330" s="7"/>
      <c r="N330" s="7"/>
      <c r="O330" s="7"/>
      <c r="P330" s="7"/>
      <c r="Q330" s="7"/>
      <c r="R330" s="7"/>
      <c r="S330" s="7"/>
      <c r="T330" s="7"/>
      <c r="U330" s="7"/>
    </row>
    <row r="331" spans="13:21" ht="12.75">
      <c r="M331" s="7"/>
      <c r="N331" s="7"/>
      <c r="O331" s="7"/>
      <c r="P331" s="7"/>
      <c r="Q331" s="7"/>
      <c r="R331" s="7"/>
      <c r="S331" s="7"/>
      <c r="T331" s="7"/>
      <c r="U331" s="7"/>
    </row>
    <row r="332" spans="13:21" ht="12.75">
      <c r="M332" s="7"/>
      <c r="N332" s="7"/>
      <c r="O332" s="7"/>
      <c r="P332" s="7"/>
      <c r="Q332" s="7"/>
      <c r="R332" s="7"/>
      <c r="S332" s="7"/>
      <c r="T332" s="7"/>
      <c r="U332" s="7"/>
    </row>
    <row r="333" spans="13:21" ht="12.75">
      <c r="M333" s="7"/>
      <c r="N333" s="7"/>
      <c r="O333" s="7"/>
      <c r="P333" s="7"/>
      <c r="Q333" s="7"/>
      <c r="R333" s="7"/>
      <c r="S333" s="7"/>
      <c r="T333" s="7"/>
      <c r="U333" s="7"/>
    </row>
    <row r="334" spans="13:21" ht="12.75">
      <c r="M334" s="7"/>
      <c r="N334" s="7"/>
      <c r="O334" s="7"/>
      <c r="P334" s="7"/>
      <c r="Q334" s="7"/>
      <c r="R334" s="7"/>
      <c r="S334" s="7"/>
      <c r="T334" s="7"/>
      <c r="U334" s="7"/>
    </row>
    <row r="335" spans="13:21" ht="12.75">
      <c r="M335" s="7"/>
      <c r="N335" s="7"/>
      <c r="O335" s="7"/>
      <c r="P335" s="7"/>
      <c r="Q335" s="7"/>
      <c r="R335" s="7"/>
      <c r="S335" s="7"/>
      <c r="T335" s="7"/>
      <c r="U335" s="7"/>
    </row>
    <row r="336" spans="13:21" ht="12.75">
      <c r="M336" s="7"/>
      <c r="N336" s="7"/>
      <c r="O336" s="7"/>
      <c r="P336" s="7"/>
      <c r="Q336" s="7"/>
      <c r="R336" s="7"/>
      <c r="S336" s="7"/>
      <c r="T336" s="7"/>
      <c r="U336" s="7"/>
    </row>
    <row r="337" spans="13:21" ht="12.75">
      <c r="M337" s="7"/>
      <c r="N337" s="7"/>
      <c r="O337" s="7"/>
      <c r="P337" s="7"/>
      <c r="Q337" s="7"/>
      <c r="R337" s="7"/>
      <c r="S337" s="7"/>
      <c r="T337" s="7"/>
      <c r="U337" s="7"/>
    </row>
    <row r="338" spans="13:21" ht="12.75">
      <c r="M338" s="7"/>
      <c r="N338" s="7"/>
      <c r="O338" s="7"/>
      <c r="P338" s="7"/>
      <c r="Q338" s="7"/>
      <c r="R338" s="7"/>
      <c r="S338" s="7"/>
      <c r="T338" s="7"/>
      <c r="U338" s="7"/>
    </row>
    <row r="339" spans="13:21" ht="12.75">
      <c r="M339" s="7"/>
      <c r="N339" s="7"/>
      <c r="O339" s="7"/>
      <c r="P339" s="7"/>
      <c r="Q339" s="7"/>
      <c r="R339" s="7"/>
      <c r="S339" s="7"/>
      <c r="T339" s="7"/>
      <c r="U339" s="7"/>
    </row>
    <row r="340" spans="13:21" ht="12.75">
      <c r="M340" s="7"/>
      <c r="N340" s="7"/>
      <c r="O340" s="7"/>
      <c r="P340" s="7"/>
      <c r="Q340" s="7"/>
      <c r="R340" s="7"/>
      <c r="S340" s="7"/>
      <c r="T340" s="7"/>
      <c r="U340" s="7"/>
    </row>
    <row r="341" spans="13:21" ht="12.75">
      <c r="M341" s="7"/>
      <c r="N341" s="7"/>
      <c r="O341" s="7"/>
      <c r="P341" s="7"/>
      <c r="Q341" s="7"/>
      <c r="R341" s="7"/>
      <c r="S341" s="7"/>
      <c r="T341" s="7"/>
      <c r="U341" s="7"/>
    </row>
    <row r="342" spans="13:21" ht="12.75">
      <c r="M342" s="7"/>
      <c r="N342" s="7"/>
      <c r="O342" s="7"/>
      <c r="P342" s="7"/>
      <c r="Q342" s="7"/>
      <c r="R342" s="7"/>
      <c r="S342" s="7"/>
      <c r="T342" s="7"/>
      <c r="U342" s="7"/>
    </row>
    <row r="343" spans="13:21" ht="12.75">
      <c r="M343" s="7"/>
      <c r="N343" s="7"/>
      <c r="O343" s="7"/>
      <c r="P343" s="7"/>
      <c r="Q343" s="7"/>
      <c r="R343" s="7"/>
      <c r="S343" s="7"/>
      <c r="T343" s="7"/>
      <c r="U343" s="7"/>
    </row>
    <row r="344" spans="13:21" ht="12.75">
      <c r="M344" s="7"/>
      <c r="N344" s="7"/>
      <c r="O344" s="7"/>
      <c r="P344" s="7"/>
      <c r="Q344" s="7"/>
      <c r="R344" s="7"/>
      <c r="S344" s="7"/>
      <c r="T344" s="7"/>
      <c r="U344" s="7"/>
    </row>
    <row r="345" spans="13:21" ht="12.75">
      <c r="M345" s="7"/>
      <c r="N345" s="7"/>
      <c r="O345" s="7"/>
      <c r="P345" s="7"/>
      <c r="Q345" s="7"/>
      <c r="R345" s="7"/>
      <c r="S345" s="7"/>
      <c r="T345" s="7"/>
      <c r="U345" s="7"/>
    </row>
    <row r="346" spans="13:21" ht="12.75">
      <c r="M346" s="7"/>
      <c r="N346" s="7"/>
      <c r="O346" s="7"/>
      <c r="P346" s="7"/>
      <c r="Q346" s="7"/>
      <c r="R346" s="7"/>
      <c r="S346" s="7"/>
      <c r="T346" s="7"/>
      <c r="U346" s="7"/>
    </row>
    <row r="347" spans="13:21" ht="12.75">
      <c r="M347" s="7"/>
      <c r="N347" s="7"/>
      <c r="O347" s="7"/>
      <c r="P347" s="7"/>
      <c r="Q347" s="7"/>
      <c r="R347" s="7"/>
      <c r="S347" s="7"/>
      <c r="T347" s="7"/>
      <c r="U347" s="7"/>
    </row>
    <row r="348" spans="13:21" ht="12.75">
      <c r="M348" s="7"/>
      <c r="N348" s="7"/>
      <c r="O348" s="7"/>
      <c r="P348" s="7"/>
      <c r="Q348" s="7"/>
      <c r="R348" s="7"/>
      <c r="S348" s="7"/>
      <c r="T348" s="7"/>
      <c r="U348" s="7"/>
    </row>
    <row r="349" spans="13:21" ht="12.75">
      <c r="M349" s="7"/>
      <c r="N349" s="7"/>
      <c r="O349" s="7"/>
      <c r="P349" s="7"/>
      <c r="Q349" s="7"/>
      <c r="R349" s="7"/>
      <c r="S349" s="7"/>
      <c r="T349" s="7"/>
      <c r="U349" s="7"/>
    </row>
    <row r="350" spans="13:21" ht="12.75">
      <c r="M350" s="7"/>
      <c r="N350" s="7"/>
      <c r="O350" s="7"/>
      <c r="P350" s="7"/>
      <c r="Q350" s="7"/>
      <c r="R350" s="7"/>
      <c r="S350" s="7"/>
      <c r="T350" s="7"/>
      <c r="U350" s="7"/>
    </row>
    <row r="351" spans="13:21" ht="12.75">
      <c r="M351" s="7"/>
      <c r="N351" s="7"/>
      <c r="O351" s="7"/>
      <c r="P351" s="7"/>
      <c r="Q351" s="7"/>
      <c r="R351" s="7"/>
      <c r="S351" s="7"/>
      <c r="T351" s="7"/>
      <c r="U351" s="7"/>
    </row>
    <row r="352" spans="13:21" ht="12.75">
      <c r="M352" s="7"/>
      <c r="N352" s="7"/>
      <c r="O352" s="7"/>
      <c r="P352" s="7"/>
      <c r="Q352" s="7"/>
      <c r="R352" s="7"/>
      <c r="S352" s="7"/>
      <c r="T352" s="7"/>
      <c r="U352" s="7"/>
    </row>
    <row r="353" spans="13:21" ht="12.75">
      <c r="M353" s="7"/>
      <c r="N353" s="7"/>
      <c r="O353" s="7"/>
      <c r="P353" s="7"/>
      <c r="Q353" s="7"/>
      <c r="R353" s="7"/>
      <c r="S353" s="7"/>
      <c r="T353" s="7"/>
      <c r="U353" s="7"/>
    </row>
    <row r="354" spans="13:21" ht="12.75">
      <c r="M354" s="7"/>
      <c r="N354" s="7"/>
      <c r="O354" s="7"/>
      <c r="P354" s="7"/>
      <c r="Q354" s="7"/>
      <c r="R354" s="7"/>
      <c r="S354" s="7"/>
      <c r="T354" s="7"/>
      <c r="U354" s="7"/>
    </row>
  </sheetData>
  <sheetProtection/>
  <mergeCells count="1">
    <mergeCell ref="A146:E146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98"/>
  <sheetViews>
    <sheetView zoomScalePageLayoutView="0" workbookViewId="0" topLeftCell="A1">
      <selection activeCell="D98" sqref="D98"/>
    </sheetView>
  </sheetViews>
  <sheetFormatPr defaultColWidth="9.00390625" defaultRowHeight="12.75"/>
  <cols>
    <col min="1" max="1" width="53.00390625" style="0" customWidth="1"/>
    <col min="2" max="2" width="10.625" style="0" bestFit="1" customWidth="1"/>
    <col min="3" max="4" width="10.75390625" style="0" customWidth="1"/>
    <col min="5" max="5" width="9.75390625" style="0" bestFit="1" customWidth="1"/>
    <col min="6" max="6" width="9.375" style="0" bestFit="1" customWidth="1"/>
    <col min="7" max="9" width="9.75390625" style="0" bestFit="1" customWidth="1"/>
    <col min="10" max="11" width="9.375" style="0" bestFit="1" customWidth="1"/>
    <col min="12" max="12" width="13.75390625" style="0" bestFit="1" customWidth="1"/>
    <col min="13" max="13" width="9.375" style="0" bestFit="1" customWidth="1"/>
    <col min="14" max="15" width="10.00390625" style="0" bestFit="1" customWidth="1"/>
    <col min="16" max="16" width="14.25390625" style="0" bestFit="1" customWidth="1"/>
    <col min="17" max="17" width="9.75390625" style="0" bestFit="1" customWidth="1"/>
    <col min="20" max="20" width="9.25390625" style="0" bestFit="1" customWidth="1"/>
  </cols>
  <sheetData>
    <row r="1" spans="1:68" s="190" customFormat="1" ht="24" customHeight="1">
      <c r="A1" s="189" t="s">
        <v>315</v>
      </c>
      <c r="L1" s="191"/>
      <c r="O1" s="191"/>
      <c r="P1" s="192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</row>
    <row r="2" spans="1:68" s="190" customFormat="1" ht="21" customHeight="1">
      <c r="A2" s="194"/>
      <c r="L2" s="191"/>
      <c r="O2" s="191"/>
      <c r="P2" s="192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</row>
    <row r="3" spans="1:68" s="201" customFormat="1" ht="45" customHeight="1">
      <c r="A3" s="195" t="s">
        <v>406</v>
      </c>
      <c r="B3" s="196" t="s">
        <v>224</v>
      </c>
      <c r="C3" s="197" t="s">
        <v>225</v>
      </c>
      <c r="D3" s="197" t="s">
        <v>316</v>
      </c>
      <c r="E3" s="361">
        <v>90412</v>
      </c>
      <c r="F3" s="361">
        <v>90416</v>
      </c>
      <c r="G3" s="361">
        <v>91209</v>
      </c>
      <c r="H3" s="361">
        <v>120100</v>
      </c>
      <c r="I3" s="361">
        <v>120201</v>
      </c>
      <c r="J3" s="361">
        <v>120400</v>
      </c>
      <c r="K3" s="361">
        <v>250203</v>
      </c>
      <c r="L3" s="198" t="s">
        <v>226</v>
      </c>
      <c r="M3" s="197" t="s">
        <v>316</v>
      </c>
      <c r="N3" s="199" t="s">
        <v>317</v>
      </c>
      <c r="O3" s="198" t="s">
        <v>227</v>
      </c>
      <c r="P3" s="200" t="s">
        <v>407</v>
      </c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</row>
    <row r="4" spans="1:68" s="203" customFormat="1" ht="14.25" customHeight="1">
      <c r="A4" s="203">
        <v>1</v>
      </c>
      <c r="B4" s="203">
        <v>2</v>
      </c>
      <c r="C4" s="203">
        <v>3</v>
      </c>
      <c r="D4" s="203">
        <v>4</v>
      </c>
      <c r="E4" s="203">
        <v>5</v>
      </c>
      <c r="F4" s="203">
        <v>6</v>
      </c>
      <c r="G4" s="203">
        <v>7</v>
      </c>
      <c r="H4" s="203">
        <v>8</v>
      </c>
      <c r="I4" s="203">
        <v>9</v>
      </c>
      <c r="J4" s="203">
        <v>10</v>
      </c>
      <c r="K4" s="203">
        <v>11</v>
      </c>
      <c r="L4" s="203">
        <v>7</v>
      </c>
      <c r="M4" s="203">
        <v>9</v>
      </c>
      <c r="N4" s="203">
        <v>8</v>
      </c>
      <c r="O4" s="203">
        <v>10</v>
      </c>
      <c r="P4" s="203">
        <v>11</v>
      </c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</row>
    <row r="5" spans="1:68" s="209" customFormat="1" ht="15" hidden="1">
      <c r="A5" s="204" t="s">
        <v>228</v>
      </c>
      <c r="B5" s="205" t="s">
        <v>229</v>
      </c>
      <c r="C5" s="203"/>
      <c r="D5" s="203"/>
      <c r="E5" s="203"/>
      <c r="F5" s="203"/>
      <c r="G5" s="203"/>
      <c r="H5" s="203"/>
      <c r="I5" s="203"/>
      <c r="J5" s="203"/>
      <c r="K5" s="203"/>
      <c r="L5" s="206" t="s">
        <v>229</v>
      </c>
      <c r="M5" s="205"/>
      <c r="N5" s="207" t="s">
        <v>229</v>
      </c>
      <c r="O5" s="206" t="s">
        <v>229</v>
      </c>
      <c r="P5" s="208" t="s">
        <v>229</v>
      </c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</row>
    <row r="6" spans="1:68" s="215" customFormat="1" ht="15.75" hidden="1">
      <c r="A6" s="210" t="s">
        <v>230</v>
      </c>
      <c r="B6" s="205" t="s">
        <v>229</v>
      </c>
      <c r="C6" s="332">
        <f aca="true" t="shared" si="0" ref="C6:K6">C7</f>
        <v>9947084</v>
      </c>
      <c r="D6" s="332">
        <f t="shared" si="0"/>
        <v>1282531.99</v>
      </c>
      <c r="E6" s="332">
        <f t="shared" si="0"/>
        <v>891400</v>
      </c>
      <c r="F6" s="332">
        <f t="shared" si="0"/>
        <v>90000</v>
      </c>
      <c r="G6" s="332">
        <f t="shared" si="0"/>
        <v>180000</v>
      </c>
      <c r="H6" s="332">
        <f t="shared" si="0"/>
        <v>275000</v>
      </c>
      <c r="I6" s="332">
        <f t="shared" si="0"/>
        <v>360000</v>
      </c>
      <c r="J6" s="332">
        <f t="shared" si="0"/>
        <v>40000</v>
      </c>
      <c r="K6" s="332">
        <f t="shared" si="0"/>
        <v>0</v>
      </c>
      <c r="L6" s="213">
        <f>SUM(C6:K6)</f>
        <v>13066015.99</v>
      </c>
      <c r="M6" s="211">
        <f>M9+M11</f>
        <v>0</v>
      </c>
      <c r="N6" s="212">
        <f>N9+N11</f>
        <v>18100</v>
      </c>
      <c r="O6" s="213">
        <f>SUM(M6:N6)</f>
        <v>18100</v>
      </c>
      <c r="P6" s="214">
        <f>L6+O6</f>
        <v>13084115.99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1:68" s="215" customFormat="1" ht="13.5" customHeight="1" hidden="1">
      <c r="A7" s="204" t="s">
        <v>231</v>
      </c>
      <c r="B7" s="205" t="s">
        <v>229</v>
      </c>
      <c r="C7" s="333">
        <f aca="true" t="shared" si="1" ref="C7:K7">C17</f>
        <v>9947084</v>
      </c>
      <c r="D7" s="333">
        <f t="shared" si="1"/>
        <v>1282531.99</v>
      </c>
      <c r="E7" s="333">
        <f t="shared" si="1"/>
        <v>891400</v>
      </c>
      <c r="F7" s="333">
        <f t="shared" si="1"/>
        <v>90000</v>
      </c>
      <c r="G7" s="333">
        <f t="shared" si="1"/>
        <v>180000</v>
      </c>
      <c r="H7" s="333">
        <f t="shared" si="1"/>
        <v>275000</v>
      </c>
      <c r="I7" s="333">
        <f t="shared" si="1"/>
        <v>360000</v>
      </c>
      <c r="J7" s="333">
        <f t="shared" si="1"/>
        <v>40000</v>
      </c>
      <c r="K7" s="333">
        <f t="shared" si="1"/>
        <v>0</v>
      </c>
      <c r="L7" s="218">
        <f>SUM(C7:K7)</f>
        <v>13066015.99</v>
      </c>
      <c r="M7" s="219" t="s">
        <v>229</v>
      </c>
      <c r="N7" s="220" t="s">
        <v>229</v>
      </c>
      <c r="O7" s="213">
        <f>SUM(M7:N7)</f>
        <v>0</v>
      </c>
      <c r="P7" s="214">
        <f>L7+O7</f>
        <v>13066015.99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1:68" s="215" customFormat="1" ht="14.25" customHeight="1" hidden="1">
      <c r="A8" s="204" t="s">
        <v>232</v>
      </c>
      <c r="B8" s="205" t="s">
        <v>229</v>
      </c>
      <c r="C8" s="334"/>
      <c r="D8" s="334"/>
      <c r="E8" s="334"/>
      <c r="F8" s="334"/>
      <c r="G8" s="334"/>
      <c r="H8" s="334"/>
      <c r="I8" s="334"/>
      <c r="J8" s="334"/>
      <c r="K8" s="334"/>
      <c r="L8" s="223"/>
      <c r="M8" s="216">
        <f>M9</f>
        <v>0</v>
      </c>
      <c r="N8" s="217">
        <f>N9</f>
        <v>18100</v>
      </c>
      <c r="O8" s="213">
        <f>SUM(M8:N8)</f>
        <v>18100</v>
      </c>
      <c r="P8" s="214">
        <f>L8+O8</f>
        <v>18100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</row>
    <row r="9" spans="1:68" s="215" customFormat="1" ht="17.25" customHeight="1" hidden="1">
      <c r="A9" s="224" t="s">
        <v>233</v>
      </c>
      <c r="B9" s="225">
        <v>250100</v>
      </c>
      <c r="C9" s="335" t="s">
        <v>229</v>
      </c>
      <c r="D9" s="335" t="s">
        <v>229</v>
      </c>
      <c r="E9" s="335" t="s">
        <v>229</v>
      </c>
      <c r="F9" s="335" t="s">
        <v>229</v>
      </c>
      <c r="G9" s="335" t="s">
        <v>229</v>
      </c>
      <c r="H9" s="335" t="s">
        <v>229</v>
      </c>
      <c r="I9" s="335" t="s">
        <v>229</v>
      </c>
      <c r="J9" s="335" t="s">
        <v>229</v>
      </c>
      <c r="K9" s="335" t="s">
        <v>229</v>
      </c>
      <c r="L9" s="226" t="s">
        <v>229</v>
      </c>
      <c r="M9" s="216">
        <f>M10</f>
        <v>0</v>
      </c>
      <c r="N9" s="217">
        <f>N10</f>
        <v>18100</v>
      </c>
      <c r="O9" s="227">
        <f>O10</f>
        <v>18100</v>
      </c>
      <c r="P9" s="214">
        <f>O9</f>
        <v>18100</v>
      </c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</row>
    <row r="10" spans="1:68" s="215" customFormat="1" ht="13.5" customHeight="1" hidden="1">
      <c r="A10" s="204" t="s">
        <v>234</v>
      </c>
      <c r="B10" s="228">
        <v>25010100</v>
      </c>
      <c r="C10" s="335"/>
      <c r="D10" s="335"/>
      <c r="E10" s="335"/>
      <c r="F10" s="335"/>
      <c r="G10" s="335"/>
      <c r="H10" s="335"/>
      <c r="I10" s="335"/>
      <c r="J10" s="335"/>
      <c r="K10" s="335"/>
      <c r="L10" s="226"/>
      <c r="M10" s="216"/>
      <c r="N10" s="217">
        <f>N17</f>
        <v>18100</v>
      </c>
      <c r="O10" s="213">
        <f>SUM(M10:N10)</f>
        <v>18100</v>
      </c>
      <c r="P10" s="214">
        <f>L10+O10</f>
        <v>18100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</row>
    <row r="11" spans="1:68" s="215" customFormat="1" ht="15" customHeight="1" hidden="1">
      <c r="A11" s="229" t="s">
        <v>235</v>
      </c>
      <c r="B11" s="225">
        <v>250200</v>
      </c>
      <c r="C11" s="335" t="s">
        <v>229</v>
      </c>
      <c r="D11" s="335" t="s">
        <v>229</v>
      </c>
      <c r="E11" s="335" t="s">
        <v>229</v>
      </c>
      <c r="F11" s="335" t="s">
        <v>229</v>
      </c>
      <c r="G11" s="335" t="s">
        <v>229</v>
      </c>
      <c r="H11" s="335" t="s">
        <v>229</v>
      </c>
      <c r="I11" s="335" t="s">
        <v>229</v>
      </c>
      <c r="J11" s="335" t="s">
        <v>229</v>
      </c>
      <c r="K11" s="335" t="s">
        <v>229</v>
      </c>
      <c r="L11" s="226" t="s">
        <v>229</v>
      </c>
      <c r="M11" s="221"/>
      <c r="N11" s="222"/>
      <c r="O11" s="226" t="s">
        <v>229</v>
      </c>
      <c r="P11" s="214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</row>
    <row r="12" spans="1:68" s="215" customFormat="1" ht="13.5" customHeight="1" hidden="1">
      <c r="A12" s="204" t="s">
        <v>236</v>
      </c>
      <c r="B12" s="225"/>
      <c r="C12" s="335"/>
      <c r="D12" s="335"/>
      <c r="E12" s="335"/>
      <c r="F12" s="335"/>
      <c r="G12" s="335"/>
      <c r="H12" s="335"/>
      <c r="I12" s="335"/>
      <c r="J12" s="335"/>
      <c r="K12" s="335"/>
      <c r="L12" s="226"/>
      <c r="M12" s="221"/>
      <c r="N12" s="222"/>
      <c r="O12" s="226"/>
      <c r="P12" s="214">
        <f>L12+O12</f>
        <v>0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</row>
    <row r="13" spans="1:68" s="215" customFormat="1" ht="13.5" customHeight="1" hidden="1">
      <c r="A13" s="230" t="s">
        <v>237</v>
      </c>
      <c r="B13" s="205"/>
      <c r="C13" s="335" t="s">
        <v>229</v>
      </c>
      <c r="D13" s="335" t="s">
        <v>229</v>
      </c>
      <c r="E13" s="335" t="s">
        <v>229</v>
      </c>
      <c r="F13" s="335" t="s">
        <v>229</v>
      </c>
      <c r="G13" s="335" t="s">
        <v>229</v>
      </c>
      <c r="H13" s="335" t="s">
        <v>229</v>
      </c>
      <c r="I13" s="335" t="s">
        <v>229</v>
      </c>
      <c r="J13" s="335" t="s">
        <v>229</v>
      </c>
      <c r="K13" s="335" t="s">
        <v>229</v>
      </c>
      <c r="L13" s="226" t="s">
        <v>229</v>
      </c>
      <c r="M13" s="221"/>
      <c r="N13" s="222"/>
      <c r="O13" s="226" t="s">
        <v>229</v>
      </c>
      <c r="P13" s="214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</row>
    <row r="14" spans="1:68" s="215" customFormat="1" ht="15" customHeight="1" hidden="1">
      <c r="A14" s="230" t="s">
        <v>238</v>
      </c>
      <c r="B14" s="205"/>
      <c r="C14" s="335" t="s">
        <v>229</v>
      </c>
      <c r="D14" s="335" t="s">
        <v>229</v>
      </c>
      <c r="E14" s="335" t="s">
        <v>229</v>
      </c>
      <c r="F14" s="335" t="s">
        <v>229</v>
      </c>
      <c r="G14" s="335" t="s">
        <v>229</v>
      </c>
      <c r="H14" s="335" t="s">
        <v>229</v>
      </c>
      <c r="I14" s="335" t="s">
        <v>229</v>
      </c>
      <c r="J14" s="335" t="s">
        <v>229</v>
      </c>
      <c r="K14" s="335" t="s">
        <v>229</v>
      </c>
      <c r="L14" s="226" t="s">
        <v>229</v>
      </c>
      <c r="M14" s="221"/>
      <c r="N14" s="222"/>
      <c r="O14" s="226" t="s">
        <v>229</v>
      </c>
      <c r="P14" s="214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</row>
    <row r="15" spans="1:68" s="215" customFormat="1" ht="27" customHeight="1" hidden="1">
      <c r="A15" s="230" t="s">
        <v>239</v>
      </c>
      <c r="B15" s="205"/>
      <c r="C15" s="335" t="s">
        <v>229</v>
      </c>
      <c r="D15" s="335" t="s">
        <v>229</v>
      </c>
      <c r="E15" s="335" t="s">
        <v>229</v>
      </c>
      <c r="F15" s="335" t="s">
        <v>229</v>
      </c>
      <c r="G15" s="335" t="s">
        <v>229</v>
      </c>
      <c r="H15" s="335" t="s">
        <v>229</v>
      </c>
      <c r="I15" s="335" t="s">
        <v>229</v>
      </c>
      <c r="J15" s="335" t="s">
        <v>229</v>
      </c>
      <c r="K15" s="335" t="s">
        <v>229</v>
      </c>
      <c r="L15" s="226" t="s">
        <v>229</v>
      </c>
      <c r="M15" s="221"/>
      <c r="N15" s="222"/>
      <c r="O15" s="226" t="s">
        <v>229</v>
      </c>
      <c r="P15" s="214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</row>
    <row r="16" spans="1:68" s="215" customFormat="1" ht="40.5" customHeight="1" hidden="1">
      <c r="A16" s="230" t="s">
        <v>240</v>
      </c>
      <c r="B16" s="205"/>
      <c r="C16" s="335" t="s">
        <v>229</v>
      </c>
      <c r="D16" s="335" t="s">
        <v>229</v>
      </c>
      <c r="E16" s="335" t="s">
        <v>229</v>
      </c>
      <c r="F16" s="335" t="s">
        <v>229</v>
      </c>
      <c r="G16" s="335" t="s">
        <v>229</v>
      </c>
      <c r="H16" s="335" t="s">
        <v>229</v>
      </c>
      <c r="I16" s="335" t="s">
        <v>229</v>
      </c>
      <c r="J16" s="335" t="s">
        <v>229</v>
      </c>
      <c r="K16" s="335" t="s">
        <v>229</v>
      </c>
      <c r="L16" s="226" t="s">
        <v>229</v>
      </c>
      <c r="M16" s="221"/>
      <c r="N16" s="222"/>
      <c r="O16" s="226" t="s">
        <v>229</v>
      </c>
      <c r="P16" s="214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</row>
    <row r="17" spans="1:68" s="215" customFormat="1" ht="18" customHeight="1">
      <c r="A17" s="210" t="s">
        <v>241</v>
      </c>
      <c r="B17" s="205" t="s">
        <v>229</v>
      </c>
      <c r="C17" s="336">
        <f aca="true" t="shared" si="2" ref="C17:P17">C18+C51</f>
        <v>9947084</v>
      </c>
      <c r="D17" s="336">
        <f t="shared" si="2"/>
        <v>1282531.99</v>
      </c>
      <c r="E17" s="336">
        <f t="shared" si="2"/>
        <v>891400</v>
      </c>
      <c r="F17" s="336">
        <f t="shared" si="2"/>
        <v>90000</v>
      </c>
      <c r="G17" s="336">
        <f>G18+G51</f>
        <v>180000</v>
      </c>
      <c r="H17" s="336">
        <f>H18+H51</f>
        <v>275000</v>
      </c>
      <c r="I17" s="336">
        <f>I18+I51</f>
        <v>360000</v>
      </c>
      <c r="J17" s="336">
        <f t="shared" si="2"/>
        <v>40000</v>
      </c>
      <c r="K17" s="336">
        <f t="shared" si="2"/>
        <v>0</v>
      </c>
      <c r="L17" s="232">
        <f t="shared" si="2"/>
        <v>13066015.99</v>
      </c>
      <c r="M17" s="231">
        <f t="shared" si="2"/>
        <v>0</v>
      </c>
      <c r="N17" s="233">
        <f t="shared" si="2"/>
        <v>18100</v>
      </c>
      <c r="O17" s="232">
        <f t="shared" si="2"/>
        <v>25500</v>
      </c>
      <c r="P17" s="234">
        <f t="shared" si="2"/>
        <v>13091515.99</v>
      </c>
      <c r="Q17" s="202"/>
      <c r="R17" s="36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</row>
    <row r="18" spans="1:68" s="215" customFormat="1" ht="15" customHeight="1">
      <c r="A18" s="210" t="s">
        <v>242</v>
      </c>
      <c r="B18" s="235">
        <v>1000</v>
      </c>
      <c r="C18" s="336">
        <f aca="true" t="shared" si="3" ref="C18:P18">C19+C22+C23+C29+C30+C32+C39+C43</f>
        <v>9597084</v>
      </c>
      <c r="D18" s="336">
        <f t="shared" si="3"/>
        <v>857316</v>
      </c>
      <c r="E18" s="336">
        <f t="shared" si="3"/>
        <v>891400</v>
      </c>
      <c r="F18" s="336">
        <f t="shared" si="3"/>
        <v>90000</v>
      </c>
      <c r="G18" s="336">
        <f>G19+G22+G23+G29+G30+G32+G39+G43</f>
        <v>180000</v>
      </c>
      <c r="H18" s="336">
        <f>H19+H22+H23+H29+H30+H32+H39+H43</f>
        <v>275000</v>
      </c>
      <c r="I18" s="336">
        <f>I19+I22+I23+I29+I30+I32+I39+I43</f>
        <v>360000</v>
      </c>
      <c r="J18" s="336">
        <f t="shared" si="3"/>
        <v>31000</v>
      </c>
      <c r="K18" s="336">
        <f t="shared" si="3"/>
        <v>0</v>
      </c>
      <c r="L18" s="232">
        <f t="shared" si="3"/>
        <v>12281800</v>
      </c>
      <c r="M18" s="231">
        <f t="shared" si="3"/>
        <v>0</v>
      </c>
      <c r="N18" s="233">
        <f t="shared" si="3"/>
        <v>18100</v>
      </c>
      <c r="O18" s="232">
        <f t="shared" si="3"/>
        <v>18100</v>
      </c>
      <c r="P18" s="234">
        <f t="shared" si="3"/>
        <v>12299900</v>
      </c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</row>
    <row r="19" spans="1:68" s="241" customFormat="1" ht="15" customHeight="1">
      <c r="A19" s="230" t="s">
        <v>243</v>
      </c>
      <c r="B19" s="236">
        <v>1110</v>
      </c>
      <c r="C19" s="337">
        <f aca="true" t="shared" si="4" ref="C19:M19">SUM(C20:C21)</f>
        <v>5277000</v>
      </c>
      <c r="D19" s="337">
        <f t="shared" si="4"/>
        <v>295700</v>
      </c>
      <c r="E19" s="337">
        <f t="shared" si="4"/>
        <v>0</v>
      </c>
      <c r="F19" s="337">
        <f t="shared" si="4"/>
        <v>0</v>
      </c>
      <c r="G19" s="337">
        <f>SUM(G20:G21)</f>
        <v>0</v>
      </c>
      <c r="H19" s="337">
        <f>SUM(H20:H21)</f>
        <v>0</v>
      </c>
      <c r="I19" s="337">
        <f>SUM(I20:I21)</f>
        <v>0</v>
      </c>
      <c r="J19" s="337">
        <f t="shared" si="4"/>
        <v>21600</v>
      </c>
      <c r="K19" s="337">
        <f t="shared" si="4"/>
        <v>0</v>
      </c>
      <c r="L19" s="238">
        <f t="shared" si="4"/>
        <v>5594300</v>
      </c>
      <c r="M19" s="237">
        <f t="shared" si="4"/>
        <v>0</v>
      </c>
      <c r="N19" s="239">
        <f>SUM(N20:N21)</f>
        <v>0</v>
      </c>
      <c r="O19" s="238">
        <f>SUM(O20:O21)</f>
        <v>0</v>
      </c>
      <c r="P19" s="240">
        <f>SUM(P20:P21)</f>
        <v>5594300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</row>
    <row r="20" spans="1:68" s="244" customFormat="1" ht="15" customHeight="1">
      <c r="A20" s="204" t="s">
        <v>244</v>
      </c>
      <c r="B20" s="205">
        <v>1111</v>
      </c>
      <c r="C20" s="336">
        <f>'[1]010116'!$G$32</f>
        <v>5277000</v>
      </c>
      <c r="D20" s="336">
        <f>'[1]250404'!$G$32</f>
        <v>295700</v>
      </c>
      <c r="E20" s="336"/>
      <c r="F20" s="336"/>
      <c r="G20" s="336"/>
      <c r="H20" s="336"/>
      <c r="I20" s="336"/>
      <c r="J20" s="336">
        <f>'[1]120400'!$G$35</f>
        <v>21600</v>
      </c>
      <c r="K20" s="336"/>
      <c r="L20" s="242">
        <f>SUM(C20:K20)</f>
        <v>5594300</v>
      </c>
      <c r="M20" s="231"/>
      <c r="N20" s="233"/>
      <c r="O20" s="242">
        <f>SUM(M20:N20)</f>
        <v>0</v>
      </c>
      <c r="P20" s="243">
        <f>L20+O20</f>
        <v>5594300</v>
      </c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</row>
    <row r="21" spans="1:68" s="215" customFormat="1" ht="14.25" customHeight="1" hidden="1">
      <c r="A21" s="204" t="s">
        <v>245</v>
      </c>
      <c r="B21" s="205">
        <v>1112</v>
      </c>
      <c r="C21" s="338"/>
      <c r="D21" s="338"/>
      <c r="E21" s="338"/>
      <c r="F21" s="338"/>
      <c r="G21" s="338"/>
      <c r="H21" s="338"/>
      <c r="I21" s="338"/>
      <c r="J21" s="338"/>
      <c r="K21" s="338"/>
      <c r="L21" s="242">
        <f>SUM(C21:K21)</f>
        <v>0</v>
      </c>
      <c r="M21" s="245"/>
      <c r="N21" s="246"/>
      <c r="O21" s="242">
        <f>SUM(M21:N21)</f>
        <v>0</v>
      </c>
      <c r="P21" s="243">
        <f>L21+O21</f>
        <v>0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</row>
    <row r="22" spans="1:68" s="215" customFormat="1" ht="15.75" customHeight="1">
      <c r="A22" s="230" t="s">
        <v>246</v>
      </c>
      <c r="B22" s="236">
        <v>1120</v>
      </c>
      <c r="C22" s="338">
        <f>'[1]010116'!$H$32</f>
        <v>1915500</v>
      </c>
      <c r="D22" s="338">
        <f>'[1]250404'!$H$32</f>
        <v>107300</v>
      </c>
      <c r="E22" s="338"/>
      <c r="F22" s="338"/>
      <c r="G22" s="338"/>
      <c r="H22" s="338"/>
      <c r="I22" s="338"/>
      <c r="J22" s="338">
        <f>'[1]120400'!$H$35</f>
        <v>7840.8</v>
      </c>
      <c r="K22" s="338"/>
      <c r="L22" s="242">
        <f>SUM(C22:K22)</f>
        <v>2030640.8</v>
      </c>
      <c r="M22" s="245"/>
      <c r="N22" s="246"/>
      <c r="O22" s="242">
        <f>SUM(M22:N22)</f>
        <v>0</v>
      </c>
      <c r="P22" s="243">
        <f>L22+O22</f>
        <v>2030640.8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</row>
    <row r="23" spans="1:68" s="244" customFormat="1" ht="18" customHeight="1">
      <c r="A23" s="247" t="s">
        <v>247</v>
      </c>
      <c r="B23" s="248">
        <v>1130</v>
      </c>
      <c r="C23" s="336">
        <f aca="true" t="shared" si="5" ref="C23:P23">SUM(C24:C28)</f>
        <v>942959</v>
      </c>
      <c r="D23" s="336">
        <f t="shared" si="5"/>
        <v>419466</v>
      </c>
      <c r="E23" s="336">
        <f t="shared" si="5"/>
        <v>5900</v>
      </c>
      <c r="F23" s="336">
        <f t="shared" si="5"/>
        <v>4000</v>
      </c>
      <c r="G23" s="336">
        <f>SUM(G24:G28)</f>
        <v>0</v>
      </c>
      <c r="H23" s="336">
        <f>SUM(H24:H28)</f>
        <v>275000</v>
      </c>
      <c r="I23" s="336">
        <f>SUM(I24:I28)</f>
        <v>0</v>
      </c>
      <c r="J23" s="336">
        <f t="shared" si="5"/>
        <v>1559.2</v>
      </c>
      <c r="K23" s="336">
        <f t="shared" si="5"/>
        <v>0</v>
      </c>
      <c r="L23" s="232">
        <f t="shared" si="5"/>
        <v>1648884.2</v>
      </c>
      <c r="M23" s="231">
        <f t="shared" si="5"/>
        <v>0</v>
      </c>
      <c r="N23" s="233">
        <f t="shared" si="5"/>
        <v>18100</v>
      </c>
      <c r="O23" s="232">
        <f t="shared" si="5"/>
        <v>18100</v>
      </c>
      <c r="P23" s="234">
        <f t="shared" si="5"/>
        <v>1666984.2</v>
      </c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</row>
    <row r="24" spans="1:68" s="244" customFormat="1" ht="26.25" customHeight="1">
      <c r="A24" s="249" t="s">
        <v>248</v>
      </c>
      <c r="B24" s="205">
        <v>1131</v>
      </c>
      <c r="C24" s="338">
        <f>'[1]010116'!$J$32</f>
        <v>348500</v>
      </c>
      <c r="D24" s="338">
        <f>'[1]250404'!$J$32</f>
        <v>114206</v>
      </c>
      <c r="E24" s="375">
        <f>'[1]090412'!$G$32</f>
        <v>5900</v>
      </c>
      <c r="F24" s="338">
        <f>'[1]090416'!$G$32</f>
        <v>4000</v>
      </c>
      <c r="G24" s="338"/>
      <c r="H24" s="338"/>
      <c r="I24" s="338"/>
      <c r="J24" s="338">
        <f>'[1]120400'!$J$35</f>
        <v>462</v>
      </c>
      <c r="K24" s="338"/>
      <c r="L24" s="242">
        <f aca="true" t="shared" si="6" ref="L24:L31">SUM(C24:K24)</f>
        <v>473068</v>
      </c>
      <c r="M24" s="245"/>
      <c r="N24" s="246">
        <v>18100</v>
      </c>
      <c r="O24" s="242">
        <f aca="true" t="shared" si="7" ref="O24:O31">SUM(M24:N24)</f>
        <v>18100</v>
      </c>
      <c r="P24" s="243">
        <f aca="true" t="shared" si="8" ref="P24:P31">L24+O24</f>
        <v>491168</v>
      </c>
      <c r="Q24" s="202"/>
      <c r="R24" s="202"/>
      <c r="S24" s="202"/>
      <c r="T24" s="202">
        <v>1030</v>
      </c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</row>
    <row r="25" spans="1:68" s="244" customFormat="1" ht="13.5" customHeight="1" hidden="1">
      <c r="A25" s="250" t="s">
        <v>249</v>
      </c>
      <c r="B25" s="251">
        <v>1132</v>
      </c>
      <c r="C25" s="338"/>
      <c r="D25" s="338"/>
      <c r="E25" s="375"/>
      <c r="F25" s="338"/>
      <c r="G25" s="338"/>
      <c r="H25" s="338"/>
      <c r="I25" s="338"/>
      <c r="J25" s="338"/>
      <c r="K25" s="338"/>
      <c r="L25" s="242">
        <f t="shared" si="6"/>
        <v>0</v>
      </c>
      <c r="M25" s="245"/>
      <c r="N25" s="246"/>
      <c r="O25" s="242">
        <f t="shared" si="7"/>
        <v>0</v>
      </c>
      <c r="P25" s="243">
        <f t="shared" si="8"/>
        <v>0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</row>
    <row r="26" spans="1:68" s="244" customFormat="1" ht="13.5" customHeight="1" hidden="1">
      <c r="A26" s="250" t="s">
        <v>250</v>
      </c>
      <c r="B26" s="251">
        <v>1133</v>
      </c>
      <c r="C26" s="338"/>
      <c r="D26" s="338"/>
      <c r="E26" s="375"/>
      <c r="F26" s="338"/>
      <c r="G26" s="338"/>
      <c r="H26" s="338"/>
      <c r="I26" s="338"/>
      <c r="J26" s="338"/>
      <c r="K26" s="338"/>
      <c r="L26" s="242">
        <f t="shared" si="6"/>
        <v>0</v>
      </c>
      <c r="M26" s="245"/>
      <c r="N26" s="246"/>
      <c r="O26" s="242">
        <f t="shared" si="7"/>
        <v>0</v>
      </c>
      <c r="P26" s="243">
        <f t="shared" si="8"/>
        <v>0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</row>
    <row r="27" spans="1:68" s="244" customFormat="1" ht="13.5" customHeight="1">
      <c r="A27" s="252" t="s">
        <v>251</v>
      </c>
      <c r="B27" s="251">
        <v>1134</v>
      </c>
      <c r="C27" s="338">
        <f>'[1]010116'!$K$32</f>
        <v>564459</v>
      </c>
      <c r="D27" s="338">
        <f>'[1]250404'!$K$32</f>
        <v>198860</v>
      </c>
      <c r="E27" s="375"/>
      <c r="F27" s="338"/>
      <c r="G27" s="338"/>
      <c r="H27" s="338">
        <f>'[1]120100'!$K$32</f>
        <v>275000</v>
      </c>
      <c r="I27" s="338"/>
      <c r="J27" s="338">
        <f>'[1]120400'!$K$35</f>
        <v>1097.2</v>
      </c>
      <c r="K27" s="338"/>
      <c r="L27" s="242">
        <f t="shared" si="6"/>
        <v>1039416.2</v>
      </c>
      <c r="M27" s="245"/>
      <c r="N27" s="246"/>
      <c r="O27" s="242">
        <f t="shared" si="7"/>
        <v>0</v>
      </c>
      <c r="P27" s="243">
        <f t="shared" si="8"/>
        <v>1039416.2</v>
      </c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</row>
    <row r="28" spans="1:68" s="244" customFormat="1" ht="13.5" customHeight="1">
      <c r="A28" s="253" t="s">
        <v>252</v>
      </c>
      <c r="B28" s="251">
        <v>1135</v>
      </c>
      <c r="C28" s="338">
        <f>'[1]010116'!$L$32</f>
        <v>30000</v>
      </c>
      <c r="D28" s="338">
        <f>'[1]250404'!$L$32</f>
        <v>106400</v>
      </c>
      <c r="E28" s="338"/>
      <c r="F28" s="338"/>
      <c r="G28" s="338">
        <f>125-125</f>
        <v>0</v>
      </c>
      <c r="H28" s="338"/>
      <c r="I28" s="338"/>
      <c r="J28" s="338">
        <f>125-125</f>
        <v>0</v>
      </c>
      <c r="K28" s="338"/>
      <c r="L28" s="242">
        <f t="shared" si="6"/>
        <v>136400</v>
      </c>
      <c r="M28" s="245"/>
      <c r="N28" s="246"/>
      <c r="O28" s="242">
        <f t="shared" si="7"/>
        <v>0</v>
      </c>
      <c r="P28" s="243">
        <f t="shared" si="8"/>
        <v>136400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</row>
    <row r="29" spans="1:68" s="215" customFormat="1" ht="14.25" customHeight="1">
      <c r="A29" s="230" t="s">
        <v>253</v>
      </c>
      <c r="B29" s="248">
        <v>1140</v>
      </c>
      <c r="C29" s="336">
        <f>'[1]010116'!$M$32</f>
        <v>32400</v>
      </c>
      <c r="D29" s="336">
        <f>'[1]250404'!$M$32</f>
        <v>2000</v>
      </c>
      <c r="E29" s="338"/>
      <c r="F29" s="336"/>
      <c r="G29" s="336"/>
      <c r="H29" s="338"/>
      <c r="I29" s="336"/>
      <c r="J29" s="336"/>
      <c r="K29" s="338"/>
      <c r="L29" s="242">
        <f t="shared" si="6"/>
        <v>34400</v>
      </c>
      <c r="M29" s="231"/>
      <c r="N29" s="246"/>
      <c r="O29" s="242">
        <f t="shared" si="7"/>
        <v>0</v>
      </c>
      <c r="P29" s="243">
        <f t="shared" si="8"/>
        <v>34400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</row>
    <row r="30" spans="1:68" s="215" customFormat="1" ht="39.75" customHeight="1" hidden="1">
      <c r="A30" s="254" t="s">
        <v>254</v>
      </c>
      <c r="B30" s="236">
        <v>1150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242">
        <f t="shared" si="6"/>
        <v>0</v>
      </c>
      <c r="M30" s="245"/>
      <c r="N30" s="245"/>
      <c r="O30" s="242">
        <f t="shared" si="7"/>
        <v>0</v>
      </c>
      <c r="P30" s="243">
        <f t="shared" si="8"/>
        <v>0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</row>
    <row r="31" spans="1:68" s="215" customFormat="1" ht="13.5" customHeight="1" hidden="1">
      <c r="A31" s="254"/>
      <c r="B31" s="236"/>
      <c r="C31" s="338"/>
      <c r="D31" s="338"/>
      <c r="E31" s="338"/>
      <c r="F31" s="338"/>
      <c r="G31" s="338"/>
      <c r="H31" s="338"/>
      <c r="I31" s="338"/>
      <c r="J31" s="338"/>
      <c r="K31" s="338"/>
      <c r="L31" s="242">
        <f t="shared" si="6"/>
        <v>0</v>
      </c>
      <c r="M31" s="245"/>
      <c r="N31" s="245"/>
      <c r="O31" s="242">
        <f t="shared" si="7"/>
        <v>0</v>
      </c>
      <c r="P31" s="243">
        <f t="shared" si="8"/>
        <v>0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</row>
    <row r="32" spans="1:68" s="215" customFormat="1" ht="13.5" customHeight="1">
      <c r="A32" s="230" t="s">
        <v>255</v>
      </c>
      <c r="B32" s="248">
        <v>1160</v>
      </c>
      <c r="C32" s="336">
        <f aca="true" t="shared" si="9" ref="C32:M32">SUM(C33:C38)</f>
        <v>1429225</v>
      </c>
      <c r="D32" s="336">
        <f t="shared" si="9"/>
        <v>0</v>
      </c>
      <c r="E32" s="336">
        <f t="shared" si="9"/>
        <v>0</v>
      </c>
      <c r="F32" s="336">
        <f t="shared" si="9"/>
        <v>0</v>
      </c>
      <c r="G32" s="336">
        <f>SUM(G33:G38)</f>
        <v>0</v>
      </c>
      <c r="H32" s="336">
        <f>SUM(H33:H38)</f>
        <v>0</v>
      </c>
      <c r="I32" s="336">
        <f>SUM(I33:I38)</f>
        <v>0</v>
      </c>
      <c r="J32" s="336">
        <f t="shared" si="9"/>
        <v>0</v>
      </c>
      <c r="K32" s="336">
        <f t="shared" si="9"/>
        <v>0</v>
      </c>
      <c r="L32" s="232">
        <f t="shared" si="9"/>
        <v>1429225</v>
      </c>
      <c r="M32" s="231">
        <f t="shared" si="9"/>
        <v>0</v>
      </c>
      <c r="N32" s="231">
        <f>SUM(N33:N38)</f>
        <v>0</v>
      </c>
      <c r="O32" s="232">
        <f>SUM(O33:O38)</f>
        <v>0</v>
      </c>
      <c r="P32" s="234">
        <f>SUM(P33:P38)</f>
        <v>1429225</v>
      </c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</row>
    <row r="33" spans="1:68" s="215" customFormat="1" ht="13.5" customHeight="1">
      <c r="A33" s="255" t="s">
        <v>256</v>
      </c>
      <c r="B33" s="251">
        <v>1161</v>
      </c>
      <c r="C33" s="338">
        <f>'[1]010116'!$O$32</f>
        <v>282746.83</v>
      </c>
      <c r="D33" s="338"/>
      <c r="E33" s="338"/>
      <c r="F33" s="338"/>
      <c r="G33" s="338"/>
      <c r="H33" s="338"/>
      <c r="I33" s="338"/>
      <c r="J33" s="338"/>
      <c r="K33" s="338"/>
      <c r="L33" s="242">
        <f aca="true" t="shared" si="10" ref="L33:L38">SUM(C33:K33)</f>
        <v>282746.83</v>
      </c>
      <c r="M33" s="245"/>
      <c r="N33" s="256"/>
      <c r="O33" s="242">
        <f aca="true" t="shared" si="11" ref="O33:O38">SUM(M33:N33)</f>
        <v>0</v>
      </c>
      <c r="P33" s="359">
        <f aca="true" t="shared" si="12" ref="P33:P38">L33+O33</f>
        <v>282746.83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</row>
    <row r="34" spans="1:68" s="215" customFormat="1" ht="13.5" customHeight="1">
      <c r="A34" s="250" t="s">
        <v>257</v>
      </c>
      <c r="B34" s="251">
        <v>1162</v>
      </c>
      <c r="C34" s="338">
        <f>'[1]010116'!$P$32</f>
        <v>15538.41</v>
      </c>
      <c r="D34" s="338"/>
      <c r="E34" s="338"/>
      <c r="F34" s="338"/>
      <c r="G34" s="338"/>
      <c r="H34" s="338"/>
      <c r="I34" s="338"/>
      <c r="J34" s="338"/>
      <c r="K34" s="338"/>
      <c r="L34" s="242">
        <f t="shared" si="10"/>
        <v>15538.41</v>
      </c>
      <c r="M34" s="245"/>
      <c r="N34" s="256"/>
      <c r="O34" s="242">
        <f t="shared" si="11"/>
        <v>0</v>
      </c>
      <c r="P34" s="359">
        <f t="shared" si="12"/>
        <v>15538.41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</row>
    <row r="35" spans="1:68" s="215" customFormat="1" ht="13.5" customHeight="1">
      <c r="A35" s="250" t="s">
        <v>258</v>
      </c>
      <c r="B35" s="251">
        <v>1163</v>
      </c>
      <c r="C35" s="338">
        <f>'[1]010116'!$Q$32</f>
        <v>196312.8</v>
      </c>
      <c r="D35" s="338"/>
      <c r="E35" s="338"/>
      <c r="F35" s="338"/>
      <c r="G35" s="338"/>
      <c r="H35" s="338"/>
      <c r="I35" s="338"/>
      <c r="J35" s="338"/>
      <c r="K35" s="338"/>
      <c r="L35" s="242">
        <f t="shared" si="10"/>
        <v>196312.8</v>
      </c>
      <c r="M35" s="245"/>
      <c r="N35" s="256"/>
      <c r="O35" s="242">
        <f t="shared" si="11"/>
        <v>0</v>
      </c>
      <c r="P35" s="359">
        <f t="shared" si="12"/>
        <v>196312.8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</row>
    <row r="36" spans="1:68" s="215" customFormat="1" ht="13.5" customHeight="1" hidden="1">
      <c r="A36" s="250" t="s">
        <v>259</v>
      </c>
      <c r="B36" s="251">
        <v>1164</v>
      </c>
      <c r="C36" s="338"/>
      <c r="D36" s="338"/>
      <c r="E36" s="338"/>
      <c r="F36" s="338"/>
      <c r="G36" s="338"/>
      <c r="H36" s="338"/>
      <c r="I36" s="338"/>
      <c r="J36" s="338"/>
      <c r="K36" s="338"/>
      <c r="L36" s="242">
        <f t="shared" si="10"/>
        <v>0</v>
      </c>
      <c r="M36" s="245"/>
      <c r="N36" s="256"/>
      <c r="O36" s="242">
        <f t="shared" si="11"/>
        <v>0</v>
      </c>
      <c r="P36" s="359">
        <f t="shared" si="12"/>
        <v>0</v>
      </c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</row>
    <row r="37" spans="1:68" s="215" customFormat="1" ht="13.5" customHeight="1">
      <c r="A37" s="250" t="s">
        <v>260</v>
      </c>
      <c r="B37" s="251">
        <v>1165</v>
      </c>
      <c r="C37" s="338">
        <f>'[1]010116'!$R$32</f>
        <v>934626.96</v>
      </c>
      <c r="D37" s="338"/>
      <c r="E37" s="338"/>
      <c r="F37" s="338"/>
      <c r="G37" s="338"/>
      <c r="H37" s="338"/>
      <c r="I37" s="338"/>
      <c r="J37" s="338"/>
      <c r="K37" s="338"/>
      <c r="L37" s="242">
        <f t="shared" si="10"/>
        <v>934626.96</v>
      </c>
      <c r="M37" s="245"/>
      <c r="N37" s="256"/>
      <c r="O37" s="242">
        <f t="shared" si="11"/>
        <v>0</v>
      </c>
      <c r="P37" s="359">
        <f t="shared" si="12"/>
        <v>934626.96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</row>
    <row r="38" spans="1:68" s="215" customFormat="1" ht="13.5" customHeight="1" hidden="1">
      <c r="A38" s="250" t="s">
        <v>261</v>
      </c>
      <c r="B38" s="251">
        <v>1166</v>
      </c>
      <c r="C38" s="338"/>
      <c r="D38" s="338"/>
      <c r="E38" s="338"/>
      <c r="F38" s="338"/>
      <c r="G38" s="338"/>
      <c r="H38" s="338"/>
      <c r="I38" s="338"/>
      <c r="J38" s="338"/>
      <c r="K38" s="338"/>
      <c r="L38" s="242">
        <f t="shared" si="10"/>
        <v>0</v>
      </c>
      <c r="M38" s="245"/>
      <c r="N38" s="256"/>
      <c r="O38" s="242">
        <f t="shared" si="11"/>
        <v>0</v>
      </c>
      <c r="P38" s="359">
        <f t="shared" si="12"/>
        <v>0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</row>
    <row r="39" spans="1:68" s="215" customFormat="1" ht="28.5" customHeight="1">
      <c r="A39" s="230" t="s">
        <v>262</v>
      </c>
      <c r="B39" s="248">
        <v>1170</v>
      </c>
      <c r="C39" s="336">
        <f aca="true" t="shared" si="13" ref="C39:M39">SUM(C40:C41)</f>
        <v>0</v>
      </c>
      <c r="D39" s="336">
        <f t="shared" si="13"/>
        <v>14050</v>
      </c>
      <c r="E39" s="336">
        <f t="shared" si="13"/>
        <v>0</v>
      </c>
      <c r="F39" s="336">
        <f t="shared" si="13"/>
        <v>0</v>
      </c>
      <c r="G39" s="336">
        <f>SUM(G40:G41)</f>
        <v>0</v>
      </c>
      <c r="H39" s="336">
        <f>SUM(H40:H41)</f>
        <v>0</v>
      </c>
      <c r="I39" s="336">
        <f>SUM(I40:I41)</f>
        <v>0</v>
      </c>
      <c r="J39" s="336">
        <f t="shared" si="13"/>
        <v>0</v>
      </c>
      <c r="K39" s="336">
        <f t="shared" si="13"/>
        <v>0</v>
      </c>
      <c r="L39" s="232">
        <f t="shared" si="13"/>
        <v>14050</v>
      </c>
      <c r="M39" s="231">
        <f t="shared" si="13"/>
        <v>0</v>
      </c>
      <c r="N39" s="256">
        <f>SUM(N40:N41)</f>
        <v>0</v>
      </c>
      <c r="O39" s="232">
        <f>SUM(O40:O41)</f>
        <v>0</v>
      </c>
      <c r="P39" s="234">
        <f>SUM(P40:P41)</f>
        <v>14050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</row>
    <row r="40" spans="1:68" s="215" customFormat="1" ht="30" customHeight="1" hidden="1">
      <c r="A40" s="230" t="s">
        <v>263</v>
      </c>
      <c r="B40" s="236">
        <v>1171</v>
      </c>
      <c r="C40" s="338"/>
      <c r="D40" s="338"/>
      <c r="E40" s="338"/>
      <c r="F40" s="338"/>
      <c r="G40" s="338"/>
      <c r="H40" s="338"/>
      <c r="I40" s="338"/>
      <c r="J40" s="338"/>
      <c r="K40" s="338"/>
      <c r="L40" s="242">
        <f>SUM(C40:K40)</f>
        <v>0</v>
      </c>
      <c r="M40" s="245"/>
      <c r="N40" s="256"/>
      <c r="O40" s="242">
        <f>SUM(M40:N40)</f>
        <v>0</v>
      </c>
      <c r="P40" s="243">
        <f aca="true" t="shared" si="14" ref="P40:P50">L40+O40</f>
        <v>0</v>
      </c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</row>
    <row r="41" spans="1:68" s="215" customFormat="1" ht="28.5" customHeight="1">
      <c r="A41" s="230" t="s">
        <v>264</v>
      </c>
      <c r="B41" s="236">
        <v>1172</v>
      </c>
      <c r="C41" s="338"/>
      <c r="D41" s="338">
        <f>'[1]250404'!$N$32</f>
        <v>14050</v>
      </c>
      <c r="E41" s="338"/>
      <c r="F41" s="338"/>
      <c r="G41" s="338"/>
      <c r="H41" s="338"/>
      <c r="I41" s="338"/>
      <c r="J41" s="338"/>
      <c r="K41" s="338"/>
      <c r="L41" s="242">
        <f>SUM(C41:K41)</f>
        <v>14050</v>
      </c>
      <c r="M41" s="245"/>
      <c r="N41" s="256"/>
      <c r="O41" s="242">
        <f>SUM(M41:N41)</f>
        <v>0</v>
      </c>
      <c r="P41" s="243">
        <f t="shared" si="14"/>
        <v>14050</v>
      </c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</row>
    <row r="42" spans="1:68" s="215" customFormat="1" ht="15" customHeight="1" hidden="1">
      <c r="A42" s="257" t="s">
        <v>265</v>
      </c>
      <c r="B42" s="235">
        <v>1200</v>
      </c>
      <c r="C42" s="338"/>
      <c r="D42" s="339"/>
      <c r="E42" s="338"/>
      <c r="F42" s="338"/>
      <c r="G42" s="339"/>
      <c r="H42" s="338"/>
      <c r="I42" s="338"/>
      <c r="J42" s="339"/>
      <c r="K42" s="338"/>
      <c r="L42" s="242">
        <f>SUM(C42:K42)</f>
        <v>0</v>
      </c>
      <c r="M42" s="245"/>
      <c r="N42" s="256"/>
      <c r="O42" s="242">
        <f>SUM(M42:N42)</f>
        <v>0</v>
      </c>
      <c r="P42" s="243">
        <f t="shared" si="14"/>
        <v>0</v>
      </c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</row>
    <row r="43" spans="1:68" s="241" customFormat="1" ht="15" customHeight="1">
      <c r="A43" s="257" t="s">
        <v>266</v>
      </c>
      <c r="B43" s="235">
        <v>1300</v>
      </c>
      <c r="C43" s="336">
        <f aca="true" t="shared" si="15" ref="C43:L43">C44+C45+C46+C50</f>
        <v>0</v>
      </c>
      <c r="D43" s="336">
        <f t="shared" si="15"/>
        <v>18800</v>
      </c>
      <c r="E43" s="336">
        <f t="shared" si="15"/>
        <v>885500</v>
      </c>
      <c r="F43" s="336">
        <f t="shared" si="15"/>
        <v>86000</v>
      </c>
      <c r="G43" s="336">
        <f t="shared" si="15"/>
        <v>180000</v>
      </c>
      <c r="H43" s="336">
        <f t="shared" si="15"/>
        <v>0</v>
      </c>
      <c r="I43" s="336">
        <f t="shared" si="15"/>
        <v>360000</v>
      </c>
      <c r="J43" s="336">
        <f t="shared" si="15"/>
        <v>0</v>
      </c>
      <c r="K43" s="336">
        <f t="shared" si="15"/>
        <v>0</v>
      </c>
      <c r="L43" s="232">
        <f t="shared" si="15"/>
        <v>1530300</v>
      </c>
      <c r="M43" s="231"/>
      <c r="N43" s="256">
        <f>N44+N45+N46+N50</f>
        <v>0</v>
      </c>
      <c r="O43" s="232">
        <f>O44+O45+O46+O50</f>
        <v>0</v>
      </c>
      <c r="P43" s="243">
        <f t="shared" si="14"/>
        <v>1530300</v>
      </c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</row>
    <row r="44" spans="1:68" s="241" customFormat="1" ht="30" customHeight="1">
      <c r="A44" s="258" t="s">
        <v>267</v>
      </c>
      <c r="B44" s="259">
        <v>1310</v>
      </c>
      <c r="C44" s="336"/>
      <c r="D44" s="336"/>
      <c r="E44" s="336"/>
      <c r="F44" s="336"/>
      <c r="G44" s="336">
        <f>'[1]091209'!$G$32</f>
        <v>180000</v>
      </c>
      <c r="H44" s="336"/>
      <c r="I44" s="336">
        <f>'[1]120201'!$M$32</f>
        <v>360000</v>
      </c>
      <c r="J44" s="336"/>
      <c r="K44" s="336"/>
      <c r="L44" s="242">
        <f>SUM(C44:K44)</f>
        <v>540000</v>
      </c>
      <c r="M44" s="231"/>
      <c r="N44" s="260"/>
      <c r="O44" s="242">
        <f>SUM(M44:N44)</f>
        <v>0</v>
      </c>
      <c r="P44" s="243">
        <f t="shared" si="14"/>
        <v>540000</v>
      </c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</row>
    <row r="45" spans="1:68" s="241" customFormat="1" ht="13.5" customHeight="1" hidden="1">
      <c r="A45" s="261" t="s">
        <v>268</v>
      </c>
      <c r="B45" s="259">
        <v>1320</v>
      </c>
      <c r="C45" s="336"/>
      <c r="D45" s="336"/>
      <c r="E45" s="336"/>
      <c r="F45" s="336"/>
      <c r="G45" s="336"/>
      <c r="H45" s="336"/>
      <c r="I45" s="336"/>
      <c r="J45" s="336"/>
      <c r="K45" s="336"/>
      <c r="L45" s="242">
        <f>SUM(C45:K45)</f>
        <v>0</v>
      </c>
      <c r="M45" s="231"/>
      <c r="N45" s="260"/>
      <c r="O45" s="242">
        <f>SUM(M45:N45)</f>
        <v>0</v>
      </c>
      <c r="P45" s="243">
        <f t="shared" si="14"/>
        <v>0</v>
      </c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</row>
    <row r="46" spans="1:68" s="241" customFormat="1" ht="15" customHeight="1">
      <c r="A46" s="262" t="s">
        <v>269</v>
      </c>
      <c r="B46" s="259">
        <v>1340</v>
      </c>
      <c r="C46" s="338">
        <f aca="true" t="shared" si="16" ref="C46:L46">SUM(C47:C49)</f>
        <v>0</v>
      </c>
      <c r="D46" s="338">
        <f t="shared" si="16"/>
        <v>18800</v>
      </c>
      <c r="E46" s="338">
        <f t="shared" si="16"/>
        <v>885500</v>
      </c>
      <c r="F46" s="338">
        <f t="shared" si="16"/>
        <v>86000</v>
      </c>
      <c r="G46" s="338">
        <f t="shared" si="16"/>
        <v>0</v>
      </c>
      <c r="H46" s="338">
        <f t="shared" si="16"/>
        <v>0</v>
      </c>
      <c r="I46" s="338">
        <f t="shared" si="16"/>
        <v>0</v>
      </c>
      <c r="J46" s="338">
        <f t="shared" si="16"/>
        <v>0</v>
      </c>
      <c r="K46" s="338">
        <f t="shared" si="16"/>
        <v>0</v>
      </c>
      <c r="L46" s="360">
        <f t="shared" si="16"/>
        <v>990300</v>
      </c>
      <c r="M46" s="245"/>
      <c r="N46" s="256">
        <f>SUM(N47:N49)</f>
        <v>0</v>
      </c>
      <c r="O46" s="360">
        <f>SUM(O47:O49)</f>
        <v>0</v>
      </c>
      <c r="P46" s="359">
        <f t="shared" si="14"/>
        <v>990300</v>
      </c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</row>
    <row r="47" spans="1:68" s="241" customFormat="1" ht="13.5" customHeight="1">
      <c r="A47" s="250" t="s">
        <v>270</v>
      </c>
      <c r="B47" s="251">
        <v>1341</v>
      </c>
      <c r="C47" s="338"/>
      <c r="D47" s="341"/>
      <c r="E47" s="338">
        <f>'[1]090412'!$I$32</f>
        <v>126000</v>
      </c>
      <c r="F47" s="338"/>
      <c r="G47" s="341"/>
      <c r="H47" s="338"/>
      <c r="I47" s="338"/>
      <c r="J47" s="341"/>
      <c r="K47" s="338"/>
      <c r="L47" s="242">
        <f>SUM(C47:K47)</f>
        <v>126000</v>
      </c>
      <c r="M47" s="245"/>
      <c r="N47" s="260"/>
      <c r="O47" s="242">
        <f>SUM(M47:N47)</f>
        <v>0</v>
      </c>
      <c r="P47" s="359">
        <f t="shared" si="14"/>
        <v>126000</v>
      </c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</row>
    <row r="48" spans="1:68" s="241" customFormat="1" ht="13.5" customHeight="1" hidden="1">
      <c r="A48" s="250" t="s">
        <v>271</v>
      </c>
      <c r="B48" s="251">
        <v>1342</v>
      </c>
      <c r="C48" s="336"/>
      <c r="D48" s="341"/>
      <c r="E48" s="336"/>
      <c r="F48" s="336"/>
      <c r="G48" s="341"/>
      <c r="H48" s="336"/>
      <c r="I48" s="336"/>
      <c r="J48" s="341"/>
      <c r="K48" s="336"/>
      <c r="L48" s="242">
        <f>SUM(C48:K48)</f>
        <v>0</v>
      </c>
      <c r="M48" s="231"/>
      <c r="N48" s="260"/>
      <c r="O48" s="242">
        <f>SUM(M48:N48)</f>
        <v>0</v>
      </c>
      <c r="P48" s="243">
        <f t="shared" si="14"/>
        <v>0</v>
      </c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</row>
    <row r="49" spans="1:68" s="241" customFormat="1" ht="13.5" customHeight="1">
      <c r="A49" s="250" t="s">
        <v>272</v>
      </c>
      <c r="B49" s="251">
        <v>1343</v>
      </c>
      <c r="C49" s="338">
        <f>'[1]010116'!$T$32</f>
        <v>0</v>
      </c>
      <c r="D49" s="341">
        <f>'[1]250404'!$O$32</f>
        <v>18800</v>
      </c>
      <c r="E49" s="338">
        <f>'[1]090412'!$J$32</f>
        <v>759500</v>
      </c>
      <c r="F49" s="338">
        <f>'[1]090416'!$J$32</f>
        <v>86000</v>
      </c>
      <c r="G49" s="341"/>
      <c r="H49" s="338"/>
      <c r="I49" s="338"/>
      <c r="J49" s="341"/>
      <c r="K49" s="338"/>
      <c r="L49" s="242">
        <f>SUM(C49:K49)</f>
        <v>864300</v>
      </c>
      <c r="M49" s="245"/>
      <c r="N49" s="260"/>
      <c r="O49" s="242">
        <f>SUM(M49:N49)</f>
        <v>0</v>
      </c>
      <c r="P49" s="359">
        <f t="shared" si="14"/>
        <v>864300</v>
      </c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</row>
    <row r="50" spans="1:68" s="241" customFormat="1" ht="13.5" customHeight="1" hidden="1">
      <c r="A50" s="258" t="s">
        <v>273</v>
      </c>
      <c r="B50" s="259">
        <v>1350</v>
      </c>
      <c r="C50" s="336"/>
      <c r="D50" s="340"/>
      <c r="E50" s="336"/>
      <c r="F50" s="336"/>
      <c r="G50" s="340"/>
      <c r="H50" s="336"/>
      <c r="I50" s="336"/>
      <c r="J50" s="340"/>
      <c r="K50" s="336"/>
      <c r="L50" s="242">
        <f>SUM(C50:K50)</f>
        <v>0</v>
      </c>
      <c r="M50" s="231"/>
      <c r="N50" s="260"/>
      <c r="O50" s="242">
        <f>SUM(M50:N50)</f>
        <v>0</v>
      </c>
      <c r="P50" s="243">
        <f t="shared" si="14"/>
        <v>0</v>
      </c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</row>
    <row r="51" spans="1:68" s="215" customFormat="1" ht="13.5" customHeight="1">
      <c r="A51" s="263" t="s">
        <v>274</v>
      </c>
      <c r="B51" s="264">
        <v>2000</v>
      </c>
      <c r="C51" s="336">
        <f aca="true" t="shared" si="17" ref="C51:L51">C52+C67+C68+C69</f>
        <v>350000</v>
      </c>
      <c r="D51" s="336">
        <f t="shared" si="17"/>
        <v>425215.99</v>
      </c>
      <c r="E51" s="336">
        <f t="shared" si="17"/>
        <v>0</v>
      </c>
      <c r="F51" s="336">
        <f t="shared" si="17"/>
        <v>0</v>
      </c>
      <c r="G51" s="336">
        <f>G52+G67+G68+G69</f>
        <v>0</v>
      </c>
      <c r="H51" s="336">
        <f>H52+H67+H68+H69</f>
        <v>0</v>
      </c>
      <c r="I51" s="336">
        <f>I52+I67+I68+I69</f>
        <v>0</v>
      </c>
      <c r="J51" s="336">
        <f t="shared" si="17"/>
        <v>9000</v>
      </c>
      <c r="K51" s="336">
        <f t="shared" si="17"/>
        <v>0</v>
      </c>
      <c r="L51" s="232">
        <f t="shared" si="17"/>
        <v>784215.99</v>
      </c>
      <c r="M51" s="256">
        <f>M53</f>
        <v>0</v>
      </c>
      <c r="N51" s="256">
        <f>N52</f>
        <v>0</v>
      </c>
      <c r="O51" s="232">
        <f>O52+O67+O68+O69</f>
        <v>7400</v>
      </c>
      <c r="P51" s="234">
        <f>P52+P67+P68+P69</f>
        <v>791615.99</v>
      </c>
      <c r="Q51" s="362">
        <f>P51+O18</f>
        <v>809715.99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</row>
    <row r="52" spans="1:68" s="215" customFormat="1" ht="15.75" customHeight="1" hidden="1">
      <c r="A52" s="265" t="s">
        <v>275</v>
      </c>
      <c r="B52" s="264">
        <v>2100</v>
      </c>
      <c r="C52" s="336">
        <f aca="true" t="shared" si="18" ref="C52:L52">C53+C54+C58+C62</f>
        <v>350000</v>
      </c>
      <c r="D52" s="336">
        <f t="shared" si="18"/>
        <v>425215.99</v>
      </c>
      <c r="E52" s="336">
        <f t="shared" si="18"/>
        <v>0</v>
      </c>
      <c r="F52" s="336">
        <f t="shared" si="18"/>
        <v>0</v>
      </c>
      <c r="G52" s="336">
        <f>G53+G54+G58+G62</f>
        <v>0</v>
      </c>
      <c r="H52" s="336">
        <f>H53+H54+H58+H62</f>
        <v>0</v>
      </c>
      <c r="I52" s="336">
        <f>I53+I54+I58+I62</f>
        <v>0</v>
      </c>
      <c r="J52" s="336">
        <f t="shared" si="18"/>
        <v>9000</v>
      </c>
      <c r="K52" s="336">
        <f t="shared" si="18"/>
        <v>0</v>
      </c>
      <c r="L52" s="232">
        <f t="shared" si="18"/>
        <v>784215.99</v>
      </c>
      <c r="M52" s="256">
        <f>M53</f>
        <v>0</v>
      </c>
      <c r="N52" s="256">
        <f>N53</f>
        <v>0</v>
      </c>
      <c r="O52" s="232">
        <f>O53+O54+O58+O62</f>
        <v>7400</v>
      </c>
      <c r="P52" s="234">
        <f>P53+P54+P58+P62</f>
        <v>791615.99</v>
      </c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</row>
    <row r="53" spans="1:68" s="215" customFormat="1" ht="28.5" customHeight="1">
      <c r="A53" s="266" t="s">
        <v>276</v>
      </c>
      <c r="B53" s="437">
        <v>2110</v>
      </c>
      <c r="C53" s="438">
        <f>'[1]10116_БР'!$G$32</f>
        <v>51000</v>
      </c>
      <c r="D53" s="439">
        <f>'[1]250404спецБР'!$G$32</f>
        <v>378699.99</v>
      </c>
      <c r="E53" s="438"/>
      <c r="F53" s="438"/>
      <c r="G53" s="439"/>
      <c r="H53" s="438"/>
      <c r="I53" s="438"/>
      <c r="J53" s="439">
        <f>'[1]120400спецБР'!$G$32</f>
        <v>9000</v>
      </c>
      <c r="K53" s="438"/>
      <c r="L53" s="440">
        <f>SUM(C53:K53)</f>
        <v>438699.99</v>
      </c>
      <c r="M53" s="441"/>
      <c r="N53" s="441"/>
      <c r="O53" s="440">
        <v>7400</v>
      </c>
      <c r="P53" s="442">
        <f aca="true" t="shared" si="19" ref="P53:P79">L53+O53</f>
        <v>446099.99</v>
      </c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</row>
    <row r="54" spans="1:68" s="215" customFormat="1" ht="15" customHeight="1" hidden="1">
      <c r="A54" s="258" t="s">
        <v>277</v>
      </c>
      <c r="B54" s="259">
        <v>2120</v>
      </c>
      <c r="C54" s="342"/>
      <c r="D54" s="342"/>
      <c r="E54" s="332">
        <f>SUM(E55:E57)</f>
        <v>0</v>
      </c>
      <c r="F54" s="332">
        <f>SUM(F55:F57)</f>
        <v>0</v>
      </c>
      <c r="G54" s="342"/>
      <c r="H54" s="332">
        <f>SUM(H55:H57)</f>
        <v>0</v>
      </c>
      <c r="I54" s="332">
        <f>SUM(I55:I57)</f>
        <v>0</v>
      </c>
      <c r="J54" s="342"/>
      <c r="K54" s="332">
        <f>SUM(K55:K57)</f>
        <v>0</v>
      </c>
      <c r="L54" s="267">
        <f>SUM(L55:L57)</f>
        <v>0</v>
      </c>
      <c r="M54" s="211"/>
      <c r="N54" s="211">
        <f>SUM(N55:N57)</f>
        <v>0</v>
      </c>
      <c r="O54" s="267">
        <f>SUM(O55:O57)</f>
        <v>0</v>
      </c>
      <c r="P54" s="214">
        <f t="shared" si="19"/>
        <v>0</v>
      </c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</row>
    <row r="55" spans="1:68" s="215" customFormat="1" ht="13.5" customHeight="1" hidden="1">
      <c r="A55" s="268" t="s">
        <v>278</v>
      </c>
      <c r="B55" s="251">
        <v>2121</v>
      </c>
      <c r="C55" s="343"/>
      <c r="D55" s="343"/>
      <c r="E55" s="332"/>
      <c r="F55" s="332"/>
      <c r="G55" s="343"/>
      <c r="H55" s="332"/>
      <c r="I55" s="332"/>
      <c r="J55" s="343"/>
      <c r="K55" s="332"/>
      <c r="L55" s="218">
        <f>SUM(C55:K55)</f>
        <v>0</v>
      </c>
      <c r="M55" s="211"/>
      <c r="N55" s="211"/>
      <c r="O55" s="218">
        <f>SUM(M55:N55)</f>
        <v>0</v>
      </c>
      <c r="P55" s="214">
        <f t="shared" si="19"/>
        <v>0</v>
      </c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</row>
    <row r="56" spans="1:68" s="215" customFormat="1" ht="13.5" customHeight="1" hidden="1">
      <c r="A56" s="269" t="s">
        <v>279</v>
      </c>
      <c r="B56" s="251">
        <v>2122</v>
      </c>
      <c r="C56" s="343"/>
      <c r="D56" s="343"/>
      <c r="E56" s="332"/>
      <c r="F56" s="332"/>
      <c r="G56" s="343"/>
      <c r="H56" s="332"/>
      <c r="I56" s="332"/>
      <c r="J56" s="343"/>
      <c r="K56" s="332"/>
      <c r="L56" s="218">
        <f>SUM(C56:K56)</f>
        <v>0</v>
      </c>
      <c r="M56" s="211"/>
      <c r="N56" s="211"/>
      <c r="O56" s="218">
        <f>SUM(M56:N56)</f>
        <v>0</v>
      </c>
      <c r="P56" s="214">
        <f t="shared" si="19"/>
        <v>0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</row>
    <row r="57" spans="1:68" s="215" customFormat="1" ht="13.5" customHeight="1" hidden="1">
      <c r="A57" s="250" t="s">
        <v>280</v>
      </c>
      <c r="B57" s="251">
        <v>2123</v>
      </c>
      <c r="C57" s="343"/>
      <c r="D57" s="343"/>
      <c r="E57" s="332"/>
      <c r="F57" s="332"/>
      <c r="G57" s="343"/>
      <c r="H57" s="332"/>
      <c r="I57" s="332"/>
      <c r="J57" s="343"/>
      <c r="K57" s="332"/>
      <c r="L57" s="218">
        <f>SUM(C57:K57)</f>
        <v>0</v>
      </c>
      <c r="M57" s="211"/>
      <c r="N57" s="211"/>
      <c r="O57" s="218">
        <f>SUM(M57:N57)</f>
        <v>0</v>
      </c>
      <c r="P57" s="214">
        <f t="shared" si="19"/>
        <v>0</v>
      </c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</row>
    <row r="58" spans="1:68" s="215" customFormat="1" ht="13.5" customHeight="1">
      <c r="A58" s="250" t="s">
        <v>281</v>
      </c>
      <c r="B58" s="251">
        <v>2130</v>
      </c>
      <c r="C58" s="341">
        <f>C61</f>
        <v>299000</v>
      </c>
      <c r="D58" s="341">
        <f aca="true" t="shared" si="20" ref="D58:K58">D61</f>
        <v>46516</v>
      </c>
      <c r="E58" s="343">
        <f t="shared" si="20"/>
        <v>0</v>
      </c>
      <c r="F58" s="343">
        <f t="shared" si="20"/>
        <v>0</v>
      </c>
      <c r="G58" s="343">
        <f t="shared" si="20"/>
        <v>0</v>
      </c>
      <c r="H58" s="343">
        <f t="shared" si="20"/>
        <v>0</v>
      </c>
      <c r="I58" s="343">
        <f t="shared" si="20"/>
        <v>0</v>
      </c>
      <c r="J58" s="343">
        <f t="shared" si="20"/>
        <v>0</v>
      </c>
      <c r="K58" s="343">
        <f t="shared" si="20"/>
        <v>0</v>
      </c>
      <c r="L58" s="360">
        <f>SUM(L59:L61)</f>
        <v>345516</v>
      </c>
      <c r="M58" s="216"/>
      <c r="N58" s="216">
        <f>SUM(N59:N61)</f>
        <v>0</v>
      </c>
      <c r="O58" s="270">
        <f>SUM(O59:O61)</f>
        <v>0</v>
      </c>
      <c r="P58" s="243">
        <f t="shared" si="19"/>
        <v>345516</v>
      </c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</row>
    <row r="59" spans="1:68" s="215" customFormat="1" ht="13.5" customHeight="1" hidden="1">
      <c r="A59" s="250" t="s">
        <v>282</v>
      </c>
      <c r="B59" s="251">
        <v>2131</v>
      </c>
      <c r="C59" s="341"/>
      <c r="D59" s="341"/>
      <c r="E59" s="333"/>
      <c r="F59" s="332"/>
      <c r="G59" s="343"/>
      <c r="H59" s="333"/>
      <c r="I59" s="332"/>
      <c r="J59" s="343"/>
      <c r="K59" s="333"/>
      <c r="L59" s="242">
        <f>SUM(C59:K59)</f>
        <v>0</v>
      </c>
      <c r="M59" s="216"/>
      <c r="N59" s="216"/>
      <c r="O59" s="218">
        <f>SUM(M59:N59)</f>
        <v>0</v>
      </c>
      <c r="P59" s="243">
        <f t="shared" si="19"/>
        <v>0</v>
      </c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</row>
    <row r="60" spans="1:68" s="215" customFormat="1" ht="13.5" customHeight="1" hidden="1">
      <c r="A60" s="268" t="s">
        <v>283</v>
      </c>
      <c r="B60" s="251">
        <v>2132</v>
      </c>
      <c r="C60" s="341"/>
      <c r="D60" s="341"/>
      <c r="E60" s="332"/>
      <c r="F60" s="332"/>
      <c r="G60" s="343"/>
      <c r="H60" s="332"/>
      <c r="I60" s="332"/>
      <c r="J60" s="343"/>
      <c r="K60" s="332"/>
      <c r="L60" s="242">
        <f>SUM(C60:K60)</f>
        <v>0</v>
      </c>
      <c r="M60" s="211"/>
      <c r="N60" s="211"/>
      <c r="O60" s="218">
        <f>SUM(M60:N60)</f>
        <v>0</v>
      </c>
      <c r="P60" s="243">
        <f t="shared" si="19"/>
        <v>0</v>
      </c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</row>
    <row r="61" spans="1:68" s="215" customFormat="1" ht="13.5" customHeight="1">
      <c r="A61" s="271" t="s">
        <v>284</v>
      </c>
      <c r="B61" s="251">
        <v>2133</v>
      </c>
      <c r="C61" s="341">
        <f>'[1]10116_БР'!$J$32</f>
        <v>299000</v>
      </c>
      <c r="D61" s="341">
        <f>'[1]250404спецБР'!$J$32</f>
        <v>46516</v>
      </c>
      <c r="E61" s="332"/>
      <c r="F61" s="332"/>
      <c r="G61" s="343"/>
      <c r="H61" s="332"/>
      <c r="I61" s="332"/>
      <c r="J61" s="343"/>
      <c r="K61" s="332"/>
      <c r="L61" s="242">
        <f>SUM(C61:K61)</f>
        <v>345516</v>
      </c>
      <c r="M61" s="211"/>
      <c r="N61" s="211"/>
      <c r="O61" s="218">
        <f>SUM(M61:N61)</f>
        <v>0</v>
      </c>
      <c r="P61" s="243">
        <f t="shared" si="19"/>
        <v>345516</v>
      </c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</row>
    <row r="62" spans="1:68" s="215" customFormat="1" ht="13.5" customHeight="1" hidden="1">
      <c r="A62" s="272" t="s">
        <v>285</v>
      </c>
      <c r="B62" s="251">
        <v>2140</v>
      </c>
      <c r="C62" s="343"/>
      <c r="D62" s="343"/>
      <c r="E62" s="332">
        <f>SUM(E63:E66)</f>
        <v>0</v>
      </c>
      <c r="F62" s="332">
        <f>SUM(F63:F66)</f>
        <v>0</v>
      </c>
      <c r="G62" s="343"/>
      <c r="H62" s="332">
        <f>SUM(H63:H66)</f>
        <v>0</v>
      </c>
      <c r="I62" s="332">
        <f>SUM(I63:I66)</f>
        <v>0</v>
      </c>
      <c r="J62" s="343"/>
      <c r="K62" s="332">
        <f>SUM(K63:K66)</f>
        <v>0</v>
      </c>
      <c r="L62" s="267">
        <f>SUM(L63:L66)</f>
        <v>0</v>
      </c>
      <c r="M62" s="211"/>
      <c r="N62" s="211">
        <f>SUM(N63:N66)</f>
        <v>0</v>
      </c>
      <c r="O62" s="267">
        <f>SUM(O63:O66)</f>
        <v>0</v>
      </c>
      <c r="P62" s="214">
        <f t="shared" si="19"/>
        <v>0</v>
      </c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</row>
    <row r="63" spans="1:68" s="215" customFormat="1" ht="13.5" customHeight="1" hidden="1">
      <c r="A63" s="272" t="s">
        <v>286</v>
      </c>
      <c r="B63" s="251">
        <v>2141</v>
      </c>
      <c r="C63" s="343"/>
      <c r="D63" s="343"/>
      <c r="E63" s="343"/>
      <c r="F63" s="332"/>
      <c r="G63" s="343"/>
      <c r="H63" s="343"/>
      <c r="I63" s="332"/>
      <c r="J63" s="343"/>
      <c r="K63" s="343"/>
      <c r="L63" s="218">
        <f aca="true" t="shared" si="21" ref="L63:L68">SUM(C63:K63)</f>
        <v>0</v>
      </c>
      <c r="M63" s="211"/>
      <c r="N63" s="211"/>
      <c r="O63" s="218">
        <f aca="true" t="shared" si="22" ref="O63:O68">SUM(M63:N63)</f>
        <v>0</v>
      </c>
      <c r="P63" s="214">
        <f t="shared" si="19"/>
        <v>0</v>
      </c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</row>
    <row r="64" spans="1:68" s="215" customFormat="1" ht="13.5" customHeight="1" hidden="1">
      <c r="A64" s="272" t="s">
        <v>287</v>
      </c>
      <c r="B64" s="251">
        <v>2142</v>
      </c>
      <c r="C64" s="343"/>
      <c r="D64" s="343"/>
      <c r="E64" s="343"/>
      <c r="F64" s="332"/>
      <c r="G64" s="343"/>
      <c r="H64" s="343"/>
      <c r="I64" s="332"/>
      <c r="J64" s="343"/>
      <c r="K64" s="343"/>
      <c r="L64" s="218">
        <f t="shared" si="21"/>
        <v>0</v>
      </c>
      <c r="M64" s="211"/>
      <c r="N64" s="211"/>
      <c r="O64" s="218">
        <f t="shared" si="22"/>
        <v>0</v>
      </c>
      <c r="P64" s="214">
        <f t="shared" si="19"/>
        <v>0</v>
      </c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</row>
    <row r="65" spans="1:68" s="215" customFormat="1" ht="13.5" customHeight="1" hidden="1">
      <c r="A65" s="272" t="s">
        <v>288</v>
      </c>
      <c r="B65" s="251">
        <v>2143</v>
      </c>
      <c r="C65" s="343"/>
      <c r="D65" s="343"/>
      <c r="E65" s="343"/>
      <c r="F65" s="332"/>
      <c r="G65" s="343"/>
      <c r="H65" s="343"/>
      <c r="I65" s="332"/>
      <c r="J65" s="343"/>
      <c r="K65" s="343"/>
      <c r="L65" s="218">
        <f t="shared" si="21"/>
        <v>0</v>
      </c>
      <c r="M65" s="211"/>
      <c r="N65" s="211"/>
      <c r="O65" s="218">
        <f t="shared" si="22"/>
        <v>0</v>
      </c>
      <c r="P65" s="214">
        <f t="shared" si="19"/>
        <v>0</v>
      </c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</row>
    <row r="66" spans="1:68" s="215" customFormat="1" ht="13.5" customHeight="1" hidden="1">
      <c r="A66" s="250" t="s">
        <v>289</v>
      </c>
      <c r="B66" s="251">
        <v>2144</v>
      </c>
      <c r="C66" s="343"/>
      <c r="D66" s="343"/>
      <c r="E66" s="343"/>
      <c r="F66" s="332"/>
      <c r="G66" s="343"/>
      <c r="H66" s="343"/>
      <c r="I66" s="332"/>
      <c r="J66" s="343"/>
      <c r="K66" s="343"/>
      <c r="L66" s="218">
        <f t="shared" si="21"/>
        <v>0</v>
      </c>
      <c r="M66" s="211"/>
      <c r="N66" s="211"/>
      <c r="O66" s="218">
        <f t="shared" si="22"/>
        <v>0</v>
      </c>
      <c r="P66" s="214">
        <f t="shared" si="19"/>
        <v>0</v>
      </c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</row>
    <row r="67" spans="1:68" s="215" customFormat="1" ht="13.5" customHeight="1" hidden="1">
      <c r="A67" s="265" t="s">
        <v>290</v>
      </c>
      <c r="B67" s="264">
        <v>2200</v>
      </c>
      <c r="C67" s="344"/>
      <c r="D67" s="344"/>
      <c r="E67" s="344"/>
      <c r="F67" s="332"/>
      <c r="G67" s="344"/>
      <c r="H67" s="344"/>
      <c r="I67" s="332"/>
      <c r="J67" s="344"/>
      <c r="K67" s="344"/>
      <c r="L67" s="218">
        <f t="shared" si="21"/>
        <v>0</v>
      </c>
      <c r="M67" s="211"/>
      <c r="N67" s="211"/>
      <c r="O67" s="218">
        <f t="shared" si="22"/>
        <v>0</v>
      </c>
      <c r="P67" s="214">
        <f t="shared" si="19"/>
        <v>0</v>
      </c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</row>
    <row r="68" spans="1:68" s="215" customFormat="1" ht="13.5" customHeight="1" hidden="1">
      <c r="A68" s="265" t="s">
        <v>291</v>
      </c>
      <c r="B68" s="264">
        <v>2300</v>
      </c>
      <c r="C68" s="344"/>
      <c r="D68" s="344"/>
      <c r="E68" s="344"/>
      <c r="F68" s="332"/>
      <c r="G68" s="344"/>
      <c r="H68" s="344"/>
      <c r="I68" s="332"/>
      <c r="J68" s="344"/>
      <c r="K68" s="344"/>
      <c r="L68" s="218">
        <f t="shared" si="21"/>
        <v>0</v>
      </c>
      <c r="M68" s="211"/>
      <c r="N68" s="211"/>
      <c r="O68" s="218">
        <f t="shared" si="22"/>
        <v>0</v>
      </c>
      <c r="P68" s="214">
        <f t="shared" si="19"/>
        <v>0</v>
      </c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</row>
    <row r="69" spans="1:68" s="215" customFormat="1" ht="13.5" customHeight="1" hidden="1">
      <c r="A69" s="265" t="s">
        <v>292</v>
      </c>
      <c r="B69" s="264">
        <v>2400</v>
      </c>
      <c r="C69" s="344"/>
      <c r="D69" s="344"/>
      <c r="E69" s="344"/>
      <c r="F69" s="332">
        <f>SUM(F70:F73)</f>
        <v>0</v>
      </c>
      <c r="G69" s="344"/>
      <c r="H69" s="344"/>
      <c r="I69" s="332">
        <f>SUM(I70:I73)</f>
        <v>0</v>
      </c>
      <c r="J69" s="344"/>
      <c r="K69" s="344"/>
      <c r="L69" s="267">
        <f>SUM(L70:L73)</f>
        <v>0</v>
      </c>
      <c r="M69" s="211"/>
      <c r="N69" s="211">
        <f>SUM(N70:N73)</f>
        <v>0</v>
      </c>
      <c r="O69" s="267">
        <f>SUM(O70:O73)</f>
        <v>0</v>
      </c>
      <c r="P69" s="214">
        <f t="shared" si="19"/>
        <v>0</v>
      </c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</row>
    <row r="70" spans="1:68" s="215" customFormat="1" ht="13.5" customHeight="1" hidden="1">
      <c r="A70" s="250" t="s">
        <v>293</v>
      </c>
      <c r="B70" s="251">
        <v>2410</v>
      </c>
      <c r="C70" s="343"/>
      <c r="D70" s="343"/>
      <c r="E70" s="343"/>
      <c r="F70" s="332"/>
      <c r="G70" s="343"/>
      <c r="H70" s="343"/>
      <c r="I70" s="332"/>
      <c r="J70" s="343"/>
      <c r="K70" s="343"/>
      <c r="L70" s="218">
        <f>SUM(C70:K70)</f>
        <v>0</v>
      </c>
      <c r="M70" s="211"/>
      <c r="N70" s="211"/>
      <c r="O70" s="218">
        <f>SUM(M70:N70)</f>
        <v>0</v>
      </c>
      <c r="P70" s="214">
        <f t="shared" si="19"/>
        <v>0</v>
      </c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</row>
    <row r="71" spans="1:68" s="215" customFormat="1" ht="13.5" customHeight="1" hidden="1">
      <c r="A71" s="268" t="s">
        <v>294</v>
      </c>
      <c r="B71" s="251">
        <v>2420</v>
      </c>
      <c r="C71" s="343"/>
      <c r="D71" s="343"/>
      <c r="E71" s="343"/>
      <c r="F71" s="332"/>
      <c r="G71" s="343"/>
      <c r="H71" s="343"/>
      <c r="I71" s="332"/>
      <c r="J71" s="343"/>
      <c r="K71" s="343"/>
      <c r="L71" s="218">
        <f>SUM(C71:K71)</f>
        <v>0</v>
      </c>
      <c r="M71" s="211"/>
      <c r="N71" s="211"/>
      <c r="O71" s="218">
        <f>SUM(M71:N71)</f>
        <v>0</v>
      </c>
      <c r="P71" s="214">
        <f t="shared" si="19"/>
        <v>0</v>
      </c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</row>
    <row r="72" spans="1:68" s="215" customFormat="1" ht="13.5" customHeight="1" hidden="1">
      <c r="A72" s="250" t="s">
        <v>295</v>
      </c>
      <c r="B72" s="251">
        <v>2430</v>
      </c>
      <c r="C72" s="343"/>
      <c r="D72" s="343"/>
      <c r="E72" s="343"/>
      <c r="F72" s="332"/>
      <c r="G72" s="343"/>
      <c r="H72" s="343"/>
      <c r="I72" s="332"/>
      <c r="J72" s="343"/>
      <c r="K72" s="343"/>
      <c r="L72" s="218">
        <f>SUM(C72:K72)</f>
        <v>0</v>
      </c>
      <c r="M72" s="211"/>
      <c r="N72" s="211"/>
      <c r="O72" s="218">
        <f>SUM(M72:N72)</f>
        <v>0</v>
      </c>
      <c r="P72" s="214">
        <f t="shared" si="19"/>
        <v>0</v>
      </c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</row>
    <row r="73" spans="1:68" s="215" customFormat="1" ht="13.5" customHeight="1" hidden="1">
      <c r="A73" s="250" t="s">
        <v>296</v>
      </c>
      <c r="B73" s="251">
        <v>2440</v>
      </c>
      <c r="C73" s="343"/>
      <c r="D73" s="343"/>
      <c r="E73" s="343"/>
      <c r="F73" s="332"/>
      <c r="G73" s="343"/>
      <c r="H73" s="343"/>
      <c r="I73" s="332"/>
      <c r="J73" s="343"/>
      <c r="K73" s="343"/>
      <c r="L73" s="218">
        <f>SUM(C73:K73)</f>
        <v>0</v>
      </c>
      <c r="M73" s="211"/>
      <c r="N73" s="211"/>
      <c r="O73" s="218">
        <f>SUM(M73:N73)</f>
        <v>0</v>
      </c>
      <c r="P73" s="214">
        <f t="shared" si="19"/>
        <v>0</v>
      </c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</row>
    <row r="74" spans="1:68" s="215" customFormat="1" ht="13.5" customHeight="1" hidden="1">
      <c r="A74" s="210" t="s">
        <v>297</v>
      </c>
      <c r="B74" s="235">
        <v>3000</v>
      </c>
      <c r="C74" s="345"/>
      <c r="D74" s="345"/>
      <c r="E74" s="345"/>
      <c r="F74" s="333"/>
      <c r="G74" s="345"/>
      <c r="H74" s="345"/>
      <c r="I74" s="333"/>
      <c r="J74" s="345"/>
      <c r="K74" s="345"/>
      <c r="L74" s="218">
        <f>SUM(C74:K74)</f>
        <v>0</v>
      </c>
      <c r="M74" s="216"/>
      <c r="N74" s="216"/>
      <c r="O74" s="218">
        <f>SUM(M74:N74)</f>
        <v>0</v>
      </c>
      <c r="P74" s="214">
        <f t="shared" si="19"/>
        <v>0</v>
      </c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</row>
    <row r="75" spans="1:68" s="215" customFormat="1" ht="13.5" customHeight="1" hidden="1">
      <c r="A75" s="273" t="s">
        <v>298</v>
      </c>
      <c r="B75" s="274">
        <v>4110</v>
      </c>
      <c r="C75" s="346"/>
      <c r="D75" s="346"/>
      <c r="E75" s="346"/>
      <c r="F75" s="333">
        <f>SUM(F76:F78)</f>
        <v>0</v>
      </c>
      <c r="G75" s="346"/>
      <c r="H75" s="346"/>
      <c r="I75" s="333">
        <f>SUM(I76:I78)</f>
        <v>0</v>
      </c>
      <c r="J75" s="346"/>
      <c r="K75" s="346"/>
      <c r="L75" s="270">
        <f>SUM(L76:L78)</f>
        <v>0</v>
      </c>
      <c r="M75" s="216"/>
      <c r="N75" s="216">
        <f>SUM(N76:N78)</f>
        <v>0</v>
      </c>
      <c r="O75" s="270">
        <f>SUM(O76:O78)</f>
        <v>0</v>
      </c>
      <c r="P75" s="214">
        <f t="shared" si="19"/>
        <v>0</v>
      </c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</row>
    <row r="76" spans="1:68" s="215" customFormat="1" ht="13.5" customHeight="1" hidden="1">
      <c r="A76" s="275" t="s">
        <v>299</v>
      </c>
      <c r="B76" s="276">
        <v>4111</v>
      </c>
      <c r="C76" s="347"/>
      <c r="D76" s="347"/>
      <c r="E76" s="347"/>
      <c r="F76" s="333"/>
      <c r="G76" s="347"/>
      <c r="H76" s="347"/>
      <c r="I76" s="333"/>
      <c r="J76" s="347"/>
      <c r="K76" s="347"/>
      <c r="L76" s="218">
        <f>SUM(C76:K76)</f>
        <v>0</v>
      </c>
      <c r="M76" s="216"/>
      <c r="N76" s="216"/>
      <c r="O76" s="218">
        <f>SUM(M76:N76)</f>
        <v>0</v>
      </c>
      <c r="P76" s="214">
        <f t="shared" si="19"/>
        <v>0</v>
      </c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</row>
    <row r="77" spans="1:68" s="278" customFormat="1" ht="13.5" customHeight="1" hidden="1">
      <c r="A77" s="275" t="s">
        <v>300</v>
      </c>
      <c r="B77" s="276">
        <v>4112</v>
      </c>
      <c r="C77" s="347"/>
      <c r="D77" s="347"/>
      <c r="E77" s="347"/>
      <c r="F77" s="348"/>
      <c r="G77" s="347"/>
      <c r="H77" s="347"/>
      <c r="I77" s="348"/>
      <c r="J77" s="347"/>
      <c r="K77" s="347"/>
      <c r="L77" s="218">
        <f>SUM(C77:K77)</f>
        <v>0</v>
      </c>
      <c r="M77" s="277"/>
      <c r="N77" s="277"/>
      <c r="O77" s="218">
        <f>SUM(M77:N77)</f>
        <v>0</v>
      </c>
      <c r="P77" s="214">
        <f t="shared" si="19"/>
        <v>0</v>
      </c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</row>
    <row r="78" spans="1:68" s="241" customFormat="1" ht="13.5" customHeight="1" hidden="1">
      <c r="A78" s="275" t="s">
        <v>301</v>
      </c>
      <c r="B78" s="276">
        <v>4113</v>
      </c>
      <c r="C78" s="347"/>
      <c r="D78" s="347"/>
      <c r="E78" s="347"/>
      <c r="F78" s="349"/>
      <c r="G78" s="347"/>
      <c r="H78" s="347"/>
      <c r="I78" s="349"/>
      <c r="J78" s="347"/>
      <c r="K78" s="347"/>
      <c r="L78" s="218">
        <f>SUM(C78:K78)</f>
        <v>0</v>
      </c>
      <c r="M78" s="279"/>
      <c r="N78" s="279"/>
      <c r="O78" s="218">
        <f>SUM(M78:N78)</f>
        <v>0</v>
      </c>
      <c r="P78" s="214">
        <f t="shared" si="19"/>
        <v>0</v>
      </c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</row>
    <row r="79" spans="1:68" s="241" customFormat="1" ht="13.5" customHeight="1" hidden="1">
      <c r="A79" s="273" t="s">
        <v>302</v>
      </c>
      <c r="B79" s="274">
        <v>4210</v>
      </c>
      <c r="C79" s="346"/>
      <c r="D79" s="346"/>
      <c r="E79" s="346"/>
      <c r="F79" s="349"/>
      <c r="G79" s="346"/>
      <c r="H79" s="346"/>
      <c r="I79" s="349"/>
      <c r="J79" s="346"/>
      <c r="K79" s="346"/>
      <c r="L79" s="218">
        <f>SUM(C79:K79)</f>
        <v>0</v>
      </c>
      <c r="M79" s="279"/>
      <c r="N79" s="279"/>
      <c r="O79" s="218">
        <f>SUM(M79:N79)</f>
        <v>0</v>
      </c>
      <c r="P79" s="214">
        <f t="shared" si="19"/>
        <v>0</v>
      </c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</row>
    <row r="80" spans="1:68" s="287" customFormat="1" ht="15" customHeight="1" hidden="1">
      <c r="A80" s="280"/>
      <c r="B80" s="281"/>
      <c r="C80" s="350"/>
      <c r="D80" s="350"/>
      <c r="E80" s="350"/>
      <c r="F80" s="350"/>
      <c r="G80" s="350"/>
      <c r="H80" s="350"/>
      <c r="I80" s="350"/>
      <c r="J80" s="350"/>
      <c r="K80" s="350"/>
      <c r="L80" s="282"/>
      <c r="M80" s="283"/>
      <c r="N80" s="283"/>
      <c r="O80" s="282"/>
      <c r="P80" s="284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</row>
    <row r="81" spans="1:68" s="293" customFormat="1" ht="30" hidden="1">
      <c r="A81" s="288" t="s">
        <v>303</v>
      </c>
      <c r="B81" s="289">
        <v>4112</v>
      </c>
      <c r="C81" s="351"/>
      <c r="D81" s="351"/>
      <c r="E81" s="351"/>
      <c r="F81" s="351"/>
      <c r="G81" s="351"/>
      <c r="H81" s="351"/>
      <c r="I81" s="351"/>
      <c r="J81" s="351"/>
      <c r="K81" s="351"/>
      <c r="L81" s="290"/>
      <c r="M81" s="291"/>
      <c r="N81" s="291"/>
      <c r="O81" s="290"/>
      <c r="P81" s="292" t="e">
        <f>L81+#REF!</f>
        <v>#REF!</v>
      </c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</row>
    <row r="82" spans="1:68" s="296" customFormat="1" ht="16.5" hidden="1">
      <c r="A82" s="288" t="s">
        <v>304</v>
      </c>
      <c r="B82" s="289">
        <v>4113</v>
      </c>
      <c r="C82" s="351"/>
      <c r="D82" s="351"/>
      <c r="E82" s="351"/>
      <c r="F82" s="351"/>
      <c r="G82" s="351"/>
      <c r="H82" s="351"/>
      <c r="I82" s="351"/>
      <c r="J82" s="351"/>
      <c r="K82" s="351"/>
      <c r="L82" s="294"/>
      <c r="M82" s="295"/>
      <c r="N82" s="295"/>
      <c r="O82" s="294"/>
      <c r="P82" s="292" t="e">
        <f>L82+#REF!</f>
        <v>#REF!</v>
      </c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</row>
    <row r="83" spans="1:68" s="296" customFormat="1" ht="16.5" hidden="1">
      <c r="A83" s="288" t="s">
        <v>305</v>
      </c>
      <c r="B83" s="289"/>
      <c r="C83" s="351"/>
      <c r="D83" s="351"/>
      <c r="E83" s="351"/>
      <c r="F83" s="351"/>
      <c r="G83" s="351"/>
      <c r="H83" s="351"/>
      <c r="I83" s="351"/>
      <c r="J83" s="351"/>
      <c r="K83" s="351"/>
      <c r="L83" s="294"/>
      <c r="M83" s="295"/>
      <c r="N83" s="295"/>
      <c r="O83" s="294"/>
      <c r="P83" s="292" t="e">
        <f>L83+#REF!</f>
        <v>#REF!</v>
      </c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</row>
    <row r="84" spans="1:68" s="296" customFormat="1" ht="30" hidden="1">
      <c r="A84" s="297" t="s">
        <v>306</v>
      </c>
      <c r="B84" s="298">
        <v>4120</v>
      </c>
      <c r="C84" s="352"/>
      <c r="D84" s="352"/>
      <c r="E84" s="352"/>
      <c r="F84" s="352"/>
      <c r="G84" s="352"/>
      <c r="H84" s="352"/>
      <c r="I84" s="352"/>
      <c r="J84" s="352"/>
      <c r="K84" s="352"/>
      <c r="L84" s="294"/>
      <c r="M84" s="295"/>
      <c r="N84" s="295"/>
      <c r="O84" s="294"/>
      <c r="P84" s="292" t="e">
        <f>L84+#REF!</f>
        <v>#REF!</v>
      </c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</row>
    <row r="85" spans="1:68" s="303" customFormat="1" ht="26.25" hidden="1">
      <c r="A85" s="299" t="s">
        <v>307</v>
      </c>
      <c r="B85" s="300">
        <v>4121</v>
      </c>
      <c r="C85" s="353"/>
      <c r="D85" s="353"/>
      <c r="E85" s="353"/>
      <c r="F85" s="353"/>
      <c r="G85" s="353"/>
      <c r="H85" s="353"/>
      <c r="I85" s="353"/>
      <c r="J85" s="353"/>
      <c r="K85" s="353"/>
      <c r="L85" s="301"/>
      <c r="M85" s="302"/>
      <c r="N85" s="302"/>
      <c r="O85" s="301"/>
      <c r="P85" s="292" t="e">
        <f>L85+#REF!</f>
        <v>#REF!</v>
      </c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</row>
    <row r="86" spans="1:68" s="303" customFormat="1" ht="16.5" hidden="1">
      <c r="A86" s="288" t="s">
        <v>308</v>
      </c>
      <c r="B86" s="289">
        <v>4122</v>
      </c>
      <c r="C86" s="351"/>
      <c r="D86" s="351"/>
      <c r="E86" s="351"/>
      <c r="F86" s="351"/>
      <c r="G86" s="351"/>
      <c r="H86" s="351"/>
      <c r="I86" s="351"/>
      <c r="J86" s="351"/>
      <c r="K86" s="351"/>
      <c r="L86" s="301"/>
      <c r="M86" s="302"/>
      <c r="N86" s="302"/>
      <c r="O86" s="301"/>
      <c r="P86" s="292" t="e">
        <f>L86+#REF!</f>
        <v>#REF!</v>
      </c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</row>
    <row r="87" spans="1:68" s="303" customFormat="1" ht="16.5" hidden="1">
      <c r="A87" s="288" t="s">
        <v>309</v>
      </c>
      <c r="B87" s="289">
        <v>4123</v>
      </c>
      <c r="C87" s="351"/>
      <c r="D87" s="351"/>
      <c r="E87" s="351"/>
      <c r="F87" s="351"/>
      <c r="G87" s="351"/>
      <c r="H87" s="351"/>
      <c r="I87" s="351"/>
      <c r="J87" s="351"/>
      <c r="K87" s="351"/>
      <c r="L87" s="301"/>
      <c r="M87" s="302"/>
      <c r="N87" s="302"/>
      <c r="O87" s="301"/>
      <c r="P87" s="292" t="e">
        <f>L87+#REF!</f>
        <v>#REF!</v>
      </c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</row>
    <row r="88" spans="1:68" s="285" customFormat="1" ht="27.75" customHeight="1" hidden="1">
      <c r="A88" s="304" t="s">
        <v>310</v>
      </c>
      <c r="B88" s="305"/>
      <c r="C88" s="354"/>
      <c r="D88" s="354"/>
      <c r="E88" s="354"/>
      <c r="F88" s="354"/>
      <c r="G88" s="354"/>
      <c r="H88" s="354"/>
      <c r="I88" s="354"/>
      <c r="J88" s="354"/>
      <c r="K88" s="354"/>
      <c r="L88" s="306"/>
      <c r="M88" s="307"/>
      <c r="N88" s="288"/>
      <c r="O88" s="306"/>
      <c r="P88" s="292" t="e">
        <f>L88+#REF!</f>
        <v>#REF!</v>
      </c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</row>
    <row r="89" spans="1:68" s="311" customFormat="1" ht="16.5" hidden="1">
      <c r="A89" s="308" t="s">
        <v>311</v>
      </c>
      <c r="B89" s="309">
        <v>4200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6"/>
      <c r="M89" s="307"/>
      <c r="N89" s="310"/>
      <c r="O89" s="306"/>
      <c r="P89" s="292" t="e">
        <f>L89+#REF!</f>
        <v>#REF!</v>
      </c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</row>
    <row r="90" spans="1:68" s="311" customFormat="1" ht="16.5" hidden="1">
      <c r="A90" s="297" t="s">
        <v>311</v>
      </c>
      <c r="B90" s="312">
        <v>4210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13"/>
      <c r="M90" s="314"/>
      <c r="N90" s="315"/>
      <c r="O90" s="313"/>
      <c r="P90" s="292" t="e">
        <f>L90+#REF!</f>
        <v>#REF!</v>
      </c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</row>
    <row r="91" spans="1:68" s="320" customFormat="1" ht="16.5" customHeight="1">
      <c r="A91" s="316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8" t="s">
        <v>321</v>
      </c>
      <c r="M91" s="371"/>
      <c r="N91" s="373"/>
      <c r="O91" s="374">
        <f>SUM(M91:N91)</f>
        <v>0</v>
      </c>
      <c r="P91" s="319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</row>
    <row r="92" spans="1:68" s="323" customFormat="1" ht="12.75" customHeight="1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2"/>
      <c r="M92" s="372"/>
      <c r="O92" s="322"/>
      <c r="P92" s="324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</row>
    <row r="93" spans="1:68" s="320" customFormat="1" ht="13.5" customHeight="1">
      <c r="A93" s="325" t="s">
        <v>319</v>
      </c>
      <c r="B93" s="365"/>
      <c r="C93" s="364"/>
      <c r="D93" s="356"/>
      <c r="E93" s="356"/>
      <c r="F93" s="356"/>
      <c r="H93" s="365"/>
      <c r="I93" s="366" t="s">
        <v>320</v>
      </c>
      <c r="J93" s="322"/>
      <c r="L93" s="369">
        <v>2110</v>
      </c>
      <c r="M93" s="368">
        <f>M53-M91</f>
        <v>0</v>
      </c>
      <c r="N93" s="368">
        <f>N53-N91</f>
        <v>0</v>
      </c>
      <c r="O93" s="242">
        <f>SUM(M93:N93)</f>
        <v>0</v>
      </c>
      <c r="P93" s="324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</row>
    <row r="94" spans="1:68" s="320" customFormat="1" ht="11.25" customHeight="1">
      <c r="A94" s="325"/>
      <c r="C94" s="364"/>
      <c r="D94" s="357"/>
      <c r="E94" s="367" t="s">
        <v>312</v>
      </c>
      <c r="F94" s="357"/>
      <c r="H94" s="363"/>
      <c r="I94" s="363" t="s">
        <v>313</v>
      </c>
      <c r="J94" s="322"/>
      <c r="L94" s="303"/>
      <c r="M94" s="287"/>
      <c r="P94" s="324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</row>
    <row r="95" spans="1:68" s="287" customFormat="1" ht="15" customHeight="1">
      <c r="A95" s="326"/>
      <c r="B95" s="363"/>
      <c r="C95" s="364"/>
      <c r="D95" s="364"/>
      <c r="E95" s="364"/>
      <c r="F95" s="364"/>
      <c r="G95" s="364"/>
      <c r="H95" s="364"/>
      <c r="I95" s="364"/>
      <c r="J95" s="364"/>
      <c r="K95" s="364"/>
      <c r="L95" s="370" t="s">
        <v>223</v>
      </c>
      <c r="M95" s="373"/>
      <c r="N95" s="373"/>
      <c r="O95" s="242">
        <f>SUM(M95:N95)</f>
        <v>0</v>
      </c>
      <c r="P95" s="324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</row>
    <row r="96" spans="1:68" s="287" customFormat="1" ht="14.25" customHeight="1">
      <c r="A96" s="327" t="s">
        <v>452</v>
      </c>
      <c r="C96" s="320"/>
      <c r="D96" s="320"/>
      <c r="E96" s="320"/>
      <c r="F96" s="320"/>
      <c r="G96" s="320"/>
      <c r="H96" s="320"/>
      <c r="I96" s="320"/>
      <c r="J96" s="320"/>
      <c r="K96" s="320"/>
      <c r="L96" s="370" t="s">
        <v>88</v>
      </c>
      <c r="M96" s="368">
        <f>M93-M95</f>
        <v>0</v>
      </c>
      <c r="O96" s="242">
        <f>SUM(M96:N96)</f>
        <v>0</v>
      </c>
      <c r="P96" s="324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</row>
    <row r="97" spans="1:68" s="287" customFormat="1" ht="11.25" customHeight="1">
      <c r="A97" s="329" t="s">
        <v>314</v>
      </c>
      <c r="C97" s="320"/>
      <c r="D97" s="320"/>
      <c r="E97" s="320"/>
      <c r="F97" s="320"/>
      <c r="G97" s="320"/>
      <c r="H97" s="320"/>
      <c r="I97" s="320"/>
      <c r="J97" s="320"/>
      <c r="K97" s="320"/>
      <c r="L97" s="328"/>
      <c r="O97" s="322"/>
      <c r="P97" s="324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</row>
    <row r="98" spans="12:16" s="358" customFormat="1" ht="12.75">
      <c r="L98" s="330"/>
      <c r="O98" s="330"/>
      <c r="P98" s="3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98"/>
  <sheetViews>
    <sheetView zoomScale="85" zoomScaleNormal="85" zoomScalePageLayoutView="0" workbookViewId="0" topLeftCell="A1">
      <selection activeCell="G2" sqref="G2"/>
    </sheetView>
  </sheetViews>
  <sheetFormatPr defaultColWidth="9.00390625" defaultRowHeight="12.75"/>
  <cols>
    <col min="1" max="1" width="53.00390625" style="0" customWidth="1"/>
    <col min="2" max="2" width="10.625" style="0" bestFit="1" customWidth="1"/>
    <col min="3" max="3" width="11.375" style="0" customWidth="1"/>
    <col min="4" max="4" width="10.75390625" style="0" customWidth="1"/>
    <col min="5" max="5" width="9.75390625" style="0" customWidth="1"/>
    <col min="6" max="6" width="9.375" style="0" customWidth="1"/>
    <col min="7" max="9" width="9.75390625" style="0" customWidth="1"/>
    <col min="10" max="11" width="9.375" style="0" customWidth="1"/>
    <col min="12" max="12" width="13.75390625" style="0" bestFit="1" customWidth="1"/>
    <col min="13" max="13" width="9.375" style="0" bestFit="1" customWidth="1"/>
    <col min="14" max="15" width="10.00390625" style="0" bestFit="1" customWidth="1"/>
    <col min="16" max="16" width="14.25390625" style="0" bestFit="1" customWidth="1"/>
    <col min="17" max="17" width="9.75390625" style="0" bestFit="1" customWidth="1"/>
    <col min="20" max="20" width="9.25390625" style="0" bestFit="1" customWidth="1"/>
  </cols>
  <sheetData>
    <row r="1" spans="1:68" s="190" customFormat="1" ht="24" customHeight="1">
      <c r="A1" s="189" t="s">
        <v>315</v>
      </c>
      <c r="L1" s="191"/>
      <c r="O1" s="191"/>
      <c r="P1" s="192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</row>
    <row r="2" spans="1:68" s="190" customFormat="1" ht="21" customHeight="1">
      <c r="A2" s="194"/>
      <c r="G2" s="684" t="s">
        <v>398</v>
      </c>
      <c r="L2" s="191"/>
      <c r="O2" s="191"/>
      <c r="P2" s="192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</row>
    <row r="3" spans="1:68" s="201" customFormat="1" ht="45" customHeight="1">
      <c r="A3" s="195" t="s">
        <v>406</v>
      </c>
      <c r="B3" s="196" t="s">
        <v>224</v>
      </c>
      <c r="C3" s="197" t="s">
        <v>225</v>
      </c>
      <c r="D3" s="197" t="s">
        <v>316</v>
      </c>
      <c r="E3" s="361">
        <v>90412</v>
      </c>
      <c r="F3" s="361">
        <v>90416</v>
      </c>
      <c r="G3" s="361">
        <v>91209</v>
      </c>
      <c r="H3" s="361">
        <v>120100</v>
      </c>
      <c r="I3" s="361">
        <v>120201</v>
      </c>
      <c r="J3" s="361">
        <v>120400</v>
      </c>
      <c r="K3" s="361">
        <v>250203</v>
      </c>
      <c r="L3" s="198" t="s">
        <v>226</v>
      </c>
      <c r="M3" s="197" t="s">
        <v>316</v>
      </c>
      <c r="N3" s="199" t="s">
        <v>317</v>
      </c>
      <c r="O3" s="198" t="s">
        <v>227</v>
      </c>
      <c r="P3" s="200" t="s">
        <v>407</v>
      </c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</row>
    <row r="4" spans="1:68" s="203" customFormat="1" ht="14.25" customHeight="1">
      <c r="A4" s="203">
        <v>1</v>
      </c>
      <c r="B4" s="203">
        <v>2</v>
      </c>
      <c r="C4" s="203">
        <v>3</v>
      </c>
      <c r="D4" s="203">
        <v>4</v>
      </c>
      <c r="E4" s="203">
        <v>5</v>
      </c>
      <c r="F4" s="203">
        <v>6</v>
      </c>
      <c r="G4" s="203">
        <v>7</v>
      </c>
      <c r="H4" s="203">
        <v>8</v>
      </c>
      <c r="I4" s="203">
        <v>9</v>
      </c>
      <c r="J4" s="203">
        <v>10</v>
      </c>
      <c r="K4" s="203">
        <v>11</v>
      </c>
      <c r="L4" s="203">
        <v>7</v>
      </c>
      <c r="M4" s="203">
        <v>9</v>
      </c>
      <c r="N4" s="203">
        <v>8</v>
      </c>
      <c r="O4" s="203">
        <v>10</v>
      </c>
      <c r="P4" s="203">
        <v>11</v>
      </c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</row>
    <row r="5" spans="1:68" s="209" customFormat="1" ht="15" hidden="1">
      <c r="A5" s="204" t="s">
        <v>228</v>
      </c>
      <c r="B5" s="205" t="s">
        <v>229</v>
      </c>
      <c r="C5" s="203"/>
      <c r="D5" s="203"/>
      <c r="E5" s="203"/>
      <c r="F5" s="203"/>
      <c r="G5" s="203"/>
      <c r="H5" s="203"/>
      <c r="I5" s="203"/>
      <c r="J5" s="203"/>
      <c r="K5" s="203"/>
      <c r="L5" s="206" t="s">
        <v>229</v>
      </c>
      <c r="M5" s="205"/>
      <c r="N5" s="207" t="s">
        <v>229</v>
      </c>
      <c r="O5" s="206" t="s">
        <v>229</v>
      </c>
      <c r="P5" s="208" t="s">
        <v>229</v>
      </c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</row>
    <row r="6" spans="1:68" s="215" customFormat="1" ht="15.75" hidden="1">
      <c r="A6" s="210" t="s">
        <v>230</v>
      </c>
      <c r="B6" s="205" t="s">
        <v>229</v>
      </c>
      <c r="C6" s="332">
        <f aca="true" t="shared" si="0" ref="C6:K6">C7</f>
        <v>3233781</v>
      </c>
      <c r="D6" s="332">
        <f t="shared" si="0"/>
        <v>1058607.19</v>
      </c>
      <c r="E6" s="332">
        <f t="shared" si="0"/>
        <v>906694</v>
      </c>
      <c r="F6" s="332">
        <f t="shared" si="0"/>
        <v>99695</v>
      </c>
      <c r="G6" s="332">
        <f t="shared" si="0"/>
        <v>180000</v>
      </c>
      <c r="H6" s="332">
        <f t="shared" si="0"/>
        <v>407999</v>
      </c>
      <c r="I6" s="332">
        <f t="shared" si="0"/>
        <v>360000</v>
      </c>
      <c r="J6" s="332">
        <f t="shared" si="0"/>
        <v>12923.6</v>
      </c>
      <c r="K6" s="332">
        <f t="shared" si="0"/>
        <v>0</v>
      </c>
      <c r="L6" s="213">
        <f>SUM(C6:K6)</f>
        <v>6259699.789999999</v>
      </c>
      <c r="M6" s="211">
        <f>M9+M11</f>
        <v>0</v>
      </c>
      <c r="N6" s="212">
        <f>N9+N11</f>
        <v>23261</v>
      </c>
      <c r="O6" s="213">
        <f>SUM(M6:N6)</f>
        <v>23261</v>
      </c>
      <c r="P6" s="214">
        <f>L6+O6</f>
        <v>6282960.789999999</v>
      </c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</row>
    <row r="7" spans="1:68" s="215" customFormat="1" ht="13.5" customHeight="1" hidden="1">
      <c r="A7" s="204" t="s">
        <v>231</v>
      </c>
      <c r="B7" s="205" t="s">
        <v>229</v>
      </c>
      <c r="C7" s="333">
        <f aca="true" t="shared" si="1" ref="C7:K7">C17</f>
        <v>3233781</v>
      </c>
      <c r="D7" s="333">
        <f t="shared" si="1"/>
        <v>1058607.19</v>
      </c>
      <c r="E7" s="333">
        <f t="shared" si="1"/>
        <v>906694</v>
      </c>
      <c r="F7" s="333">
        <f t="shared" si="1"/>
        <v>99695</v>
      </c>
      <c r="G7" s="333">
        <f t="shared" si="1"/>
        <v>180000</v>
      </c>
      <c r="H7" s="333">
        <f t="shared" si="1"/>
        <v>407999</v>
      </c>
      <c r="I7" s="333">
        <f t="shared" si="1"/>
        <v>360000</v>
      </c>
      <c r="J7" s="333">
        <f t="shared" si="1"/>
        <v>12923.6</v>
      </c>
      <c r="K7" s="333">
        <f t="shared" si="1"/>
        <v>0</v>
      </c>
      <c r="L7" s="218">
        <f>SUM(C7:K7)</f>
        <v>6259699.789999999</v>
      </c>
      <c r="M7" s="219" t="s">
        <v>229</v>
      </c>
      <c r="N7" s="220" t="s">
        <v>229</v>
      </c>
      <c r="O7" s="213">
        <f>SUM(M7:N7)</f>
        <v>0</v>
      </c>
      <c r="P7" s="214">
        <f>L7+O7</f>
        <v>6259699.789999999</v>
      </c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</row>
    <row r="8" spans="1:68" s="215" customFormat="1" ht="14.25" customHeight="1" hidden="1">
      <c r="A8" s="204" t="s">
        <v>232</v>
      </c>
      <c r="B8" s="205" t="s">
        <v>229</v>
      </c>
      <c r="C8" s="334"/>
      <c r="D8" s="334"/>
      <c r="E8" s="334"/>
      <c r="F8" s="334"/>
      <c r="G8" s="334"/>
      <c r="H8" s="334"/>
      <c r="I8" s="334"/>
      <c r="J8" s="334"/>
      <c r="K8" s="334"/>
      <c r="L8" s="223"/>
      <c r="M8" s="216">
        <f>M9</f>
        <v>0</v>
      </c>
      <c r="N8" s="217">
        <f>N9</f>
        <v>23261</v>
      </c>
      <c r="O8" s="213">
        <f>SUM(M8:N8)</f>
        <v>23261</v>
      </c>
      <c r="P8" s="214">
        <f>L8+O8</f>
        <v>23261</v>
      </c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</row>
    <row r="9" spans="1:68" s="215" customFormat="1" ht="17.25" customHeight="1" hidden="1">
      <c r="A9" s="224" t="s">
        <v>233</v>
      </c>
      <c r="B9" s="225">
        <v>250100</v>
      </c>
      <c r="C9" s="335" t="s">
        <v>229</v>
      </c>
      <c r="D9" s="335" t="s">
        <v>229</v>
      </c>
      <c r="E9" s="335" t="s">
        <v>229</v>
      </c>
      <c r="F9" s="335" t="s">
        <v>229</v>
      </c>
      <c r="G9" s="335" t="s">
        <v>229</v>
      </c>
      <c r="H9" s="335" t="s">
        <v>229</v>
      </c>
      <c r="I9" s="335" t="s">
        <v>229</v>
      </c>
      <c r="J9" s="335" t="s">
        <v>229</v>
      </c>
      <c r="K9" s="335" t="s">
        <v>229</v>
      </c>
      <c r="L9" s="226" t="s">
        <v>229</v>
      </c>
      <c r="M9" s="216">
        <f>M10</f>
        <v>0</v>
      </c>
      <c r="N9" s="217">
        <f>N10</f>
        <v>23261</v>
      </c>
      <c r="O9" s="227">
        <f>O10</f>
        <v>23261</v>
      </c>
      <c r="P9" s="214">
        <f>O9</f>
        <v>23261</v>
      </c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</row>
    <row r="10" spans="1:68" s="215" customFormat="1" ht="13.5" customHeight="1" hidden="1">
      <c r="A10" s="204" t="s">
        <v>234</v>
      </c>
      <c r="B10" s="228">
        <v>25010100</v>
      </c>
      <c r="C10" s="335"/>
      <c r="D10" s="335"/>
      <c r="E10" s="335"/>
      <c r="F10" s="335"/>
      <c r="G10" s="335"/>
      <c r="H10" s="335"/>
      <c r="I10" s="335"/>
      <c r="J10" s="335"/>
      <c r="K10" s="335"/>
      <c r="L10" s="226"/>
      <c r="M10" s="216"/>
      <c r="N10" s="217">
        <f>N17</f>
        <v>23261</v>
      </c>
      <c r="O10" s="213">
        <f>SUM(M10:N10)</f>
        <v>23261</v>
      </c>
      <c r="P10" s="214">
        <f>L10+O10</f>
        <v>23261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</row>
    <row r="11" spans="1:68" s="215" customFormat="1" ht="15" customHeight="1" hidden="1">
      <c r="A11" s="229" t="s">
        <v>235</v>
      </c>
      <c r="B11" s="225">
        <v>250200</v>
      </c>
      <c r="C11" s="335" t="s">
        <v>229</v>
      </c>
      <c r="D11" s="335" t="s">
        <v>229</v>
      </c>
      <c r="E11" s="335" t="s">
        <v>229</v>
      </c>
      <c r="F11" s="335" t="s">
        <v>229</v>
      </c>
      <c r="G11" s="335" t="s">
        <v>229</v>
      </c>
      <c r="H11" s="335" t="s">
        <v>229</v>
      </c>
      <c r="I11" s="335" t="s">
        <v>229</v>
      </c>
      <c r="J11" s="335" t="s">
        <v>229</v>
      </c>
      <c r="K11" s="335" t="s">
        <v>229</v>
      </c>
      <c r="L11" s="226" t="s">
        <v>229</v>
      </c>
      <c r="M11" s="221"/>
      <c r="N11" s="222"/>
      <c r="O11" s="226" t="s">
        <v>229</v>
      </c>
      <c r="P11" s="214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</row>
    <row r="12" spans="1:68" s="215" customFormat="1" ht="13.5" customHeight="1" hidden="1">
      <c r="A12" s="204" t="s">
        <v>236</v>
      </c>
      <c r="B12" s="225"/>
      <c r="C12" s="335"/>
      <c r="D12" s="335"/>
      <c r="E12" s="335"/>
      <c r="F12" s="335"/>
      <c r="G12" s="335"/>
      <c r="H12" s="335"/>
      <c r="I12" s="335"/>
      <c r="J12" s="335"/>
      <c r="K12" s="335"/>
      <c r="L12" s="226"/>
      <c r="M12" s="221"/>
      <c r="N12" s="222"/>
      <c r="O12" s="226"/>
      <c r="P12" s="214">
        <f>L12+O12</f>
        <v>0</v>
      </c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</row>
    <row r="13" spans="1:68" s="215" customFormat="1" ht="13.5" customHeight="1" hidden="1">
      <c r="A13" s="230" t="s">
        <v>237</v>
      </c>
      <c r="B13" s="205"/>
      <c r="C13" s="335" t="s">
        <v>229</v>
      </c>
      <c r="D13" s="335" t="s">
        <v>229</v>
      </c>
      <c r="E13" s="335" t="s">
        <v>229</v>
      </c>
      <c r="F13" s="335" t="s">
        <v>229</v>
      </c>
      <c r="G13" s="335" t="s">
        <v>229</v>
      </c>
      <c r="H13" s="335" t="s">
        <v>229</v>
      </c>
      <c r="I13" s="335" t="s">
        <v>229</v>
      </c>
      <c r="J13" s="335" t="s">
        <v>229</v>
      </c>
      <c r="K13" s="335" t="s">
        <v>229</v>
      </c>
      <c r="L13" s="226" t="s">
        <v>229</v>
      </c>
      <c r="M13" s="221"/>
      <c r="N13" s="222"/>
      <c r="O13" s="226" t="s">
        <v>229</v>
      </c>
      <c r="P13" s="214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</row>
    <row r="14" spans="1:68" s="215" customFormat="1" ht="15" customHeight="1" hidden="1">
      <c r="A14" s="230" t="s">
        <v>238</v>
      </c>
      <c r="B14" s="205"/>
      <c r="C14" s="335" t="s">
        <v>229</v>
      </c>
      <c r="D14" s="335" t="s">
        <v>229</v>
      </c>
      <c r="E14" s="335" t="s">
        <v>229</v>
      </c>
      <c r="F14" s="335" t="s">
        <v>229</v>
      </c>
      <c r="G14" s="335" t="s">
        <v>229</v>
      </c>
      <c r="H14" s="335" t="s">
        <v>229</v>
      </c>
      <c r="I14" s="335" t="s">
        <v>229</v>
      </c>
      <c r="J14" s="335" t="s">
        <v>229</v>
      </c>
      <c r="K14" s="335" t="s">
        <v>229</v>
      </c>
      <c r="L14" s="226" t="s">
        <v>229</v>
      </c>
      <c r="M14" s="221"/>
      <c r="N14" s="222"/>
      <c r="O14" s="226" t="s">
        <v>229</v>
      </c>
      <c r="P14" s="214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</row>
    <row r="15" spans="1:68" s="215" customFormat="1" ht="27" customHeight="1" hidden="1">
      <c r="A15" s="230" t="s">
        <v>239</v>
      </c>
      <c r="B15" s="205"/>
      <c r="C15" s="335" t="s">
        <v>229</v>
      </c>
      <c r="D15" s="335" t="s">
        <v>229</v>
      </c>
      <c r="E15" s="335" t="s">
        <v>229</v>
      </c>
      <c r="F15" s="335" t="s">
        <v>229</v>
      </c>
      <c r="G15" s="335" t="s">
        <v>229</v>
      </c>
      <c r="H15" s="335" t="s">
        <v>229</v>
      </c>
      <c r="I15" s="335" t="s">
        <v>229</v>
      </c>
      <c r="J15" s="335" t="s">
        <v>229</v>
      </c>
      <c r="K15" s="335" t="s">
        <v>229</v>
      </c>
      <c r="L15" s="226" t="s">
        <v>229</v>
      </c>
      <c r="M15" s="221"/>
      <c r="N15" s="222"/>
      <c r="O15" s="226" t="s">
        <v>229</v>
      </c>
      <c r="P15" s="214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</row>
    <row r="16" spans="1:68" s="215" customFormat="1" ht="40.5" customHeight="1" hidden="1">
      <c r="A16" s="230" t="s">
        <v>240</v>
      </c>
      <c r="B16" s="205"/>
      <c r="C16" s="335" t="s">
        <v>229</v>
      </c>
      <c r="D16" s="335" t="s">
        <v>229</v>
      </c>
      <c r="E16" s="335" t="s">
        <v>229</v>
      </c>
      <c r="F16" s="335" t="s">
        <v>229</v>
      </c>
      <c r="G16" s="335" t="s">
        <v>229</v>
      </c>
      <c r="H16" s="335" t="s">
        <v>229</v>
      </c>
      <c r="I16" s="335" t="s">
        <v>229</v>
      </c>
      <c r="J16" s="335" t="s">
        <v>229</v>
      </c>
      <c r="K16" s="335" t="s">
        <v>229</v>
      </c>
      <c r="L16" s="226" t="s">
        <v>229</v>
      </c>
      <c r="M16" s="221"/>
      <c r="N16" s="222"/>
      <c r="O16" s="226" t="s">
        <v>229</v>
      </c>
      <c r="P16" s="214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</row>
    <row r="17" spans="1:68" s="215" customFormat="1" ht="18" customHeight="1">
      <c r="A17" s="210" t="s">
        <v>241</v>
      </c>
      <c r="B17" s="205" t="s">
        <v>229</v>
      </c>
      <c r="C17" s="336">
        <f aca="true" t="shared" si="2" ref="C17:I17">C18+C51</f>
        <v>3233781</v>
      </c>
      <c r="D17" s="336">
        <f t="shared" si="2"/>
        <v>1058607.19</v>
      </c>
      <c r="E17" s="336">
        <f t="shared" si="2"/>
        <v>906694</v>
      </c>
      <c r="F17" s="336">
        <f t="shared" si="2"/>
        <v>99695</v>
      </c>
      <c r="G17" s="336">
        <f t="shared" si="2"/>
        <v>180000</v>
      </c>
      <c r="H17" s="336">
        <f t="shared" si="2"/>
        <v>407999</v>
      </c>
      <c r="I17" s="336">
        <f t="shared" si="2"/>
        <v>360000</v>
      </c>
      <c r="J17" s="336">
        <f aca="true" t="shared" si="3" ref="J17:P17">J18+J51</f>
        <v>12923.6</v>
      </c>
      <c r="K17" s="336">
        <f t="shared" si="3"/>
        <v>0</v>
      </c>
      <c r="L17" s="232">
        <f t="shared" si="3"/>
        <v>6259699.790000001</v>
      </c>
      <c r="M17" s="231">
        <f t="shared" si="3"/>
        <v>0</v>
      </c>
      <c r="N17" s="233">
        <f t="shared" si="3"/>
        <v>23261</v>
      </c>
      <c r="O17" s="232">
        <f t="shared" si="3"/>
        <v>23261</v>
      </c>
      <c r="P17" s="234">
        <f t="shared" si="3"/>
        <v>6282960.790000001</v>
      </c>
      <c r="Q17" s="202"/>
      <c r="R17" s="36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</row>
    <row r="18" spans="1:68" s="215" customFormat="1" ht="15" customHeight="1">
      <c r="A18" s="210" t="s">
        <v>242</v>
      </c>
      <c r="B18" s="235">
        <v>1000</v>
      </c>
      <c r="C18" s="336">
        <f aca="true" t="shared" si="4" ref="C18:I18">C19+C22+C23+C29+C30+C32+C39+C43</f>
        <v>2883781</v>
      </c>
      <c r="D18" s="336">
        <f t="shared" si="4"/>
        <v>546391.2</v>
      </c>
      <c r="E18" s="336">
        <f t="shared" si="4"/>
        <v>906694</v>
      </c>
      <c r="F18" s="336">
        <f t="shared" si="4"/>
        <v>99695</v>
      </c>
      <c r="G18" s="336">
        <f t="shared" si="4"/>
        <v>180000</v>
      </c>
      <c r="H18" s="336">
        <f t="shared" si="4"/>
        <v>407999</v>
      </c>
      <c r="I18" s="336">
        <f t="shared" si="4"/>
        <v>360000</v>
      </c>
      <c r="J18" s="336">
        <f aca="true" t="shared" si="5" ref="J18:P18">J19+J22+J23+J29+J30+J32+J39+J43</f>
        <v>3923.6</v>
      </c>
      <c r="K18" s="336">
        <f t="shared" si="5"/>
        <v>0</v>
      </c>
      <c r="L18" s="232">
        <f t="shared" si="5"/>
        <v>5388483.800000001</v>
      </c>
      <c r="M18" s="231">
        <f t="shared" si="5"/>
        <v>0</v>
      </c>
      <c r="N18" s="233">
        <f t="shared" si="5"/>
        <v>18100</v>
      </c>
      <c r="O18" s="232">
        <f t="shared" si="5"/>
        <v>18100</v>
      </c>
      <c r="P18" s="234">
        <f t="shared" si="5"/>
        <v>5406583.800000001</v>
      </c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</row>
    <row r="19" spans="1:68" s="241" customFormat="1" ht="15" customHeight="1">
      <c r="A19" s="230" t="s">
        <v>243</v>
      </c>
      <c r="B19" s="236">
        <v>2100</v>
      </c>
      <c r="C19" s="337"/>
      <c r="D19" s="337"/>
      <c r="E19" s="337">
        <f aca="true" t="shared" si="6" ref="E19:P19">SUM(E20:E21)</f>
        <v>0</v>
      </c>
      <c r="F19" s="337">
        <f t="shared" si="6"/>
        <v>0</v>
      </c>
      <c r="G19" s="337">
        <f t="shared" si="6"/>
        <v>0</v>
      </c>
      <c r="H19" s="337">
        <f t="shared" si="6"/>
        <v>0</v>
      </c>
      <c r="I19" s="337">
        <f t="shared" si="6"/>
        <v>0</v>
      </c>
      <c r="J19" s="337"/>
      <c r="K19" s="337">
        <f t="shared" si="6"/>
        <v>0</v>
      </c>
      <c r="L19" s="238">
        <f t="shared" si="6"/>
        <v>0</v>
      </c>
      <c r="M19" s="237">
        <f t="shared" si="6"/>
        <v>0</v>
      </c>
      <c r="N19" s="239">
        <f t="shared" si="6"/>
        <v>0</v>
      </c>
      <c r="O19" s="238">
        <f t="shared" si="6"/>
        <v>0</v>
      </c>
      <c r="P19" s="240">
        <f t="shared" si="6"/>
        <v>0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</row>
    <row r="20" spans="1:68" s="244" customFormat="1" ht="15" customHeight="1">
      <c r="A20" s="204" t="s">
        <v>244</v>
      </c>
      <c r="B20" s="205">
        <v>2111</v>
      </c>
      <c r="C20" s="336"/>
      <c r="D20" s="336"/>
      <c r="E20" s="336"/>
      <c r="F20" s="336"/>
      <c r="G20" s="336"/>
      <c r="H20" s="336"/>
      <c r="I20" s="336"/>
      <c r="J20" s="336"/>
      <c r="K20" s="336"/>
      <c r="L20" s="242">
        <f>SUM(C20:K20)</f>
        <v>0</v>
      </c>
      <c r="M20" s="231"/>
      <c r="N20" s="233"/>
      <c r="O20" s="242">
        <f>SUM(M20:N20)</f>
        <v>0</v>
      </c>
      <c r="P20" s="243">
        <f>L20+O20</f>
        <v>0</v>
      </c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</row>
    <row r="21" spans="1:68" s="215" customFormat="1" ht="14.25" customHeight="1" hidden="1">
      <c r="A21" s="204" t="s">
        <v>245</v>
      </c>
      <c r="B21" s="205">
        <v>1112</v>
      </c>
      <c r="C21" s="338"/>
      <c r="D21" s="338"/>
      <c r="E21" s="338"/>
      <c r="F21" s="338"/>
      <c r="G21" s="338"/>
      <c r="H21" s="338"/>
      <c r="I21" s="338"/>
      <c r="J21" s="338"/>
      <c r="K21" s="338"/>
      <c r="L21" s="242">
        <f>SUM(C21:K21)</f>
        <v>0</v>
      </c>
      <c r="M21" s="245"/>
      <c r="N21" s="246"/>
      <c r="O21" s="242">
        <f>SUM(M21:N21)</f>
        <v>0</v>
      </c>
      <c r="P21" s="243">
        <f>L21+O21</f>
        <v>0</v>
      </c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</row>
    <row r="22" spans="1:68" s="215" customFormat="1" ht="15.75" customHeight="1">
      <c r="A22" s="230" t="s">
        <v>246</v>
      </c>
      <c r="B22" s="236">
        <v>2120</v>
      </c>
      <c r="C22" s="338"/>
      <c r="D22" s="338"/>
      <c r="E22" s="338"/>
      <c r="F22" s="338"/>
      <c r="G22" s="338"/>
      <c r="H22" s="338"/>
      <c r="I22" s="338"/>
      <c r="J22" s="338"/>
      <c r="K22" s="338"/>
      <c r="L22" s="242">
        <f>SUM(C22:K22)</f>
        <v>0</v>
      </c>
      <c r="M22" s="245"/>
      <c r="N22" s="246"/>
      <c r="O22" s="242">
        <f>SUM(M22:N22)</f>
        <v>0</v>
      </c>
      <c r="P22" s="243">
        <f>L22+O22</f>
        <v>0</v>
      </c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</row>
    <row r="23" spans="1:68" s="244" customFormat="1" ht="18" customHeight="1">
      <c r="A23" s="247" t="s">
        <v>247</v>
      </c>
      <c r="B23" s="248">
        <v>2200</v>
      </c>
      <c r="C23" s="336">
        <f aca="true" t="shared" si="7" ref="C23:I23">SUM(C24:C28)</f>
        <v>2167200</v>
      </c>
      <c r="D23" s="336">
        <f t="shared" si="7"/>
        <v>527591.2</v>
      </c>
      <c r="E23" s="336">
        <f t="shared" si="7"/>
        <v>21194</v>
      </c>
      <c r="F23" s="336">
        <f t="shared" si="7"/>
        <v>13695</v>
      </c>
      <c r="G23" s="336">
        <f t="shared" si="7"/>
        <v>0</v>
      </c>
      <c r="H23" s="336">
        <f t="shared" si="7"/>
        <v>407999</v>
      </c>
      <c r="I23" s="336">
        <f t="shared" si="7"/>
        <v>0</v>
      </c>
      <c r="J23" s="336">
        <f aca="true" t="shared" si="8" ref="J23:P23">SUM(J24:J28)</f>
        <v>3923.6</v>
      </c>
      <c r="K23" s="336">
        <f t="shared" si="8"/>
        <v>0</v>
      </c>
      <c r="L23" s="232">
        <f t="shared" si="8"/>
        <v>3141602.8000000003</v>
      </c>
      <c r="M23" s="231">
        <f t="shared" si="8"/>
        <v>0</v>
      </c>
      <c r="N23" s="233">
        <f t="shared" si="8"/>
        <v>18100</v>
      </c>
      <c r="O23" s="232">
        <f t="shared" si="8"/>
        <v>18100</v>
      </c>
      <c r="P23" s="234">
        <f t="shared" si="8"/>
        <v>3159702.8000000003</v>
      </c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</row>
    <row r="24" spans="1:68" s="244" customFormat="1" ht="26.25" customHeight="1">
      <c r="A24" s="249" t="s">
        <v>248</v>
      </c>
      <c r="B24" s="205">
        <v>2210</v>
      </c>
      <c r="C24" s="338">
        <f>'[5]010116'!$J$32</f>
        <v>332100</v>
      </c>
      <c r="D24" s="338">
        <f>'[5]250404'!$J$32</f>
        <v>135510</v>
      </c>
      <c r="E24" s="683">
        <f>'[5]090412'!$G$32</f>
        <v>21194</v>
      </c>
      <c r="F24" s="338">
        <f>'[5]090416'!$G$32</f>
        <v>13695</v>
      </c>
      <c r="G24" s="338"/>
      <c r="H24" s="338"/>
      <c r="I24" s="338"/>
      <c r="J24" s="338">
        <f>'[5]120400'!$J$32</f>
        <v>23.599999999999998</v>
      </c>
      <c r="K24" s="338"/>
      <c r="L24" s="242">
        <f aca="true" t="shared" si="9" ref="L24:L31">SUM(C24:K24)</f>
        <v>502522.6</v>
      </c>
      <c r="M24" s="245"/>
      <c r="N24" s="246">
        <f>'[3]спец010116'!$F$30</f>
        <v>18100</v>
      </c>
      <c r="O24" s="242">
        <f aca="true" t="shared" si="10" ref="O24:O31">SUM(M24:N24)</f>
        <v>18100</v>
      </c>
      <c r="P24" s="243">
        <f aca="true" t="shared" si="11" ref="P24:P31">L24+O24</f>
        <v>520622.6</v>
      </c>
      <c r="Q24" s="202"/>
      <c r="R24" s="202"/>
      <c r="S24" s="202"/>
      <c r="T24" s="202">
        <v>1030</v>
      </c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</row>
    <row r="25" spans="1:68" s="244" customFormat="1" ht="13.5" customHeight="1" hidden="1">
      <c r="A25" s="250" t="s">
        <v>249</v>
      </c>
      <c r="B25" s="251">
        <v>1132</v>
      </c>
      <c r="C25" s="338"/>
      <c r="D25" s="338"/>
      <c r="E25" s="375"/>
      <c r="F25" s="338"/>
      <c r="G25" s="338"/>
      <c r="H25" s="338"/>
      <c r="I25" s="338"/>
      <c r="J25" s="338"/>
      <c r="K25" s="338"/>
      <c r="L25" s="242">
        <f t="shared" si="9"/>
        <v>0</v>
      </c>
      <c r="M25" s="245"/>
      <c r="N25" s="246"/>
      <c r="O25" s="242">
        <f t="shared" si="10"/>
        <v>0</v>
      </c>
      <c r="P25" s="243">
        <f t="shared" si="11"/>
        <v>0</v>
      </c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</row>
    <row r="26" spans="1:68" s="244" customFormat="1" ht="13.5" customHeight="1" hidden="1">
      <c r="A26" s="250" t="s">
        <v>250</v>
      </c>
      <c r="B26" s="251">
        <v>1133</v>
      </c>
      <c r="C26" s="338"/>
      <c r="D26" s="338"/>
      <c r="E26" s="375"/>
      <c r="F26" s="338"/>
      <c r="G26" s="338"/>
      <c r="H26" s="338"/>
      <c r="I26" s="338"/>
      <c r="J26" s="338"/>
      <c r="K26" s="338"/>
      <c r="L26" s="242">
        <f t="shared" si="9"/>
        <v>0</v>
      </c>
      <c r="M26" s="245"/>
      <c r="N26" s="246"/>
      <c r="O26" s="242">
        <f t="shared" si="10"/>
        <v>0</v>
      </c>
      <c r="P26" s="243">
        <f t="shared" si="11"/>
        <v>0</v>
      </c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</row>
    <row r="27" spans="1:68" s="244" customFormat="1" ht="13.5" customHeight="1">
      <c r="A27" s="252" t="s">
        <v>251</v>
      </c>
      <c r="B27" s="251">
        <v>2240</v>
      </c>
      <c r="C27" s="338">
        <f>'[5]010116'!$K$32</f>
        <v>1780035</v>
      </c>
      <c r="D27" s="338">
        <f>'[5]250404'!$K$32</f>
        <v>285681.2</v>
      </c>
      <c r="E27" s="375"/>
      <c r="F27" s="338"/>
      <c r="G27" s="338"/>
      <c r="H27" s="338">
        <f>'[5]120100'!$K$32</f>
        <v>407999</v>
      </c>
      <c r="I27" s="338"/>
      <c r="J27" s="338">
        <f>'[5]120400'!$K$32</f>
        <v>3900</v>
      </c>
      <c r="K27" s="338"/>
      <c r="L27" s="242">
        <f t="shared" si="9"/>
        <v>2477615.2</v>
      </c>
      <c r="M27" s="245"/>
      <c r="N27" s="246"/>
      <c r="O27" s="242">
        <f t="shared" si="10"/>
        <v>0</v>
      </c>
      <c r="P27" s="243">
        <f t="shared" si="11"/>
        <v>2477615.2</v>
      </c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</row>
    <row r="28" spans="1:68" s="244" customFormat="1" ht="13.5" customHeight="1">
      <c r="A28" s="253" t="s">
        <v>252</v>
      </c>
      <c r="B28" s="251">
        <v>2800</v>
      </c>
      <c r="C28" s="338">
        <f>'[5]010116'!$T$32</f>
        <v>55065</v>
      </c>
      <c r="D28" s="338">
        <f>'[4]250404'!$L$32</f>
        <v>106400</v>
      </c>
      <c r="E28" s="338"/>
      <c r="F28" s="338"/>
      <c r="G28" s="338">
        <f>125-125</f>
        <v>0</v>
      </c>
      <c r="H28" s="338"/>
      <c r="I28" s="338"/>
      <c r="J28" s="338">
        <f>125-125</f>
        <v>0</v>
      </c>
      <c r="K28" s="338"/>
      <c r="L28" s="242">
        <f t="shared" si="9"/>
        <v>161465</v>
      </c>
      <c r="M28" s="245"/>
      <c r="N28" s="246"/>
      <c r="O28" s="242">
        <f t="shared" si="10"/>
        <v>0</v>
      </c>
      <c r="P28" s="243">
        <f t="shared" si="11"/>
        <v>161465</v>
      </c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</row>
    <row r="29" spans="1:68" s="215" customFormat="1" ht="14.25" customHeight="1">
      <c r="A29" s="230" t="s">
        <v>253</v>
      </c>
      <c r="B29" s="248">
        <v>2250</v>
      </c>
      <c r="C29" s="336"/>
      <c r="D29" s="336"/>
      <c r="E29" s="338"/>
      <c r="F29" s="336"/>
      <c r="G29" s="336"/>
      <c r="H29" s="338"/>
      <c r="I29" s="336"/>
      <c r="J29" s="336"/>
      <c r="K29" s="338"/>
      <c r="L29" s="242">
        <f t="shared" si="9"/>
        <v>0</v>
      </c>
      <c r="M29" s="231"/>
      <c r="N29" s="246"/>
      <c r="O29" s="242">
        <f t="shared" si="10"/>
        <v>0</v>
      </c>
      <c r="P29" s="243">
        <f t="shared" si="11"/>
        <v>0</v>
      </c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</row>
    <row r="30" spans="1:68" s="215" customFormat="1" ht="39.75" customHeight="1" hidden="1">
      <c r="A30" s="254" t="s">
        <v>254</v>
      </c>
      <c r="B30" s="236">
        <v>1150</v>
      </c>
      <c r="C30" s="338"/>
      <c r="D30" s="338"/>
      <c r="E30" s="338"/>
      <c r="F30" s="338"/>
      <c r="G30" s="338"/>
      <c r="H30" s="338"/>
      <c r="I30" s="338"/>
      <c r="J30" s="338"/>
      <c r="K30" s="338"/>
      <c r="L30" s="242">
        <f t="shared" si="9"/>
        <v>0</v>
      </c>
      <c r="M30" s="245"/>
      <c r="N30" s="245"/>
      <c r="O30" s="242">
        <f t="shared" si="10"/>
        <v>0</v>
      </c>
      <c r="P30" s="243">
        <f t="shared" si="11"/>
        <v>0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</row>
    <row r="31" spans="1:68" s="215" customFormat="1" ht="13.5" customHeight="1" hidden="1">
      <c r="A31" s="254"/>
      <c r="B31" s="236"/>
      <c r="C31" s="338"/>
      <c r="D31" s="338"/>
      <c r="E31" s="338"/>
      <c r="F31" s="338"/>
      <c r="G31" s="338"/>
      <c r="H31" s="338"/>
      <c r="I31" s="338"/>
      <c r="J31" s="338"/>
      <c r="K31" s="338"/>
      <c r="L31" s="242">
        <f t="shared" si="9"/>
        <v>0</v>
      </c>
      <c r="M31" s="245"/>
      <c r="N31" s="245"/>
      <c r="O31" s="242">
        <f t="shared" si="10"/>
        <v>0</v>
      </c>
      <c r="P31" s="243">
        <f t="shared" si="11"/>
        <v>0</v>
      </c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</row>
    <row r="32" spans="1:68" s="215" customFormat="1" ht="13.5" customHeight="1">
      <c r="A32" s="230" t="s">
        <v>255</v>
      </c>
      <c r="B32" s="248">
        <v>2270</v>
      </c>
      <c r="C32" s="336">
        <f aca="true" t="shared" si="12" ref="C32:P32">SUM(C33:C38)</f>
        <v>716581</v>
      </c>
      <c r="D32" s="336">
        <f t="shared" si="12"/>
        <v>0</v>
      </c>
      <c r="E32" s="336">
        <f t="shared" si="12"/>
        <v>0</v>
      </c>
      <c r="F32" s="336">
        <f t="shared" si="12"/>
        <v>0</v>
      </c>
      <c r="G32" s="336">
        <f t="shared" si="12"/>
        <v>0</v>
      </c>
      <c r="H32" s="336">
        <f t="shared" si="12"/>
        <v>0</v>
      </c>
      <c r="I32" s="336">
        <f t="shared" si="12"/>
        <v>0</v>
      </c>
      <c r="J32" s="336">
        <f t="shared" si="12"/>
        <v>0</v>
      </c>
      <c r="K32" s="336">
        <f t="shared" si="12"/>
        <v>0</v>
      </c>
      <c r="L32" s="232">
        <f t="shared" si="12"/>
        <v>716581</v>
      </c>
      <c r="M32" s="231">
        <f t="shared" si="12"/>
        <v>0</v>
      </c>
      <c r="N32" s="231">
        <f t="shared" si="12"/>
        <v>0</v>
      </c>
      <c r="O32" s="232">
        <f t="shared" si="12"/>
        <v>0</v>
      </c>
      <c r="P32" s="234">
        <f t="shared" si="12"/>
        <v>716581</v>
      </c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</row>
    <row r="33" spans="1:68" s="215" customFormat="1" ht="13.5" customHeight="1">
      <c r="A33" s="255" t="s">
        <v>256</v>
      </c>
      <c r="B33" s="251">
        <v>2271</v>
      </c>
      <c r="C33" s="338">
        <f>'[5]010116'!$N$32</f>
        <v>441501</v>
      </c>
      <c r="D33" s="338"/>
      <c r="E33" s="338"/>
      <c r="F33" s="338"/>
      <c r="G33" s="338"/>
      <c r="H33" s="338"/>
      <c r="I33" s="338"/>
      <c r="J33" s="338"/>
      <c r="K33" s="338"/>
      <c r="L33" s="242">
        <f aca="true" t="shared" si="13" ref="L33:L38">SUM(C33:K33)</f>
        <v>441501</v>
      </c>
      <c r="M33" s="245"/>
      <c r="N33" s="256"/>
      <c r="O33" s="242">
        <f aca="true" t="shared" si="14" ref="O33:O38">SUM(M33:N33)</f>
        <v>0</v>
      </c>
      <c r="P33" s="359">
        <f aca="true" t="shared" si="15" ref="P33:P38">L33+O33</f>
        <v>441501</v>
      </c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</row>
    <row r="34" spans="1:68" s="215" customFormat="1" ht="13.5" customHeight="1">
      <c r="A34" s="250" t="s">
        <v>257</v>
      </c>
      <c r="B34" s="251">
        <v>2272</v>
      </c>
      <c r="C34" s="338">
        <f>'[5]010116'!$O$32</f>
        <v>19345</v>
      </c>
      <c r="D34" s="338"/>
      <c r="E34" s="338"/>
      <c r="F34" s="338"/>
      <c r="G34" s="338"/>
      <c r="H34" s="338"/>
      <c r="I34" s="338"/>
      <c r="J34" s="338"/>
      <c r="K34" s="338"/>
      <c r="L34" s="242">
        <f t="shared" si="13"/>
        <v>19345</v>
      </c>
      <c r="M34" s="245"/>
      <c r="N34" s="256"/>
      <c r="O34" s="242">
        <f t="shared" si="14"/>
        <v>0</v>
      </c>
      <c r="P34" s="359">
        <f t="shared" si="15"/>
        <v>19345</v>
      </c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</row>
    <row r="35" spans="1:68" s="215" customFormat="1" ht="13.5" customHeight="1">
      <c r="A35" s="250" t="s">
        <v>258</v>
      </c>
      <c r="B35" s="251">
        <v>2273</v>
      </c>
      <c r="C35" s="338">
        <f>'[5]010116'!$P$32</f>
        <v>255735</v>
      </c>
      <c r="D35" s="338"/>
      <c r="E35" s="338"/>
      <c r="F35" s="338"/>
      <c r="G35" s="338"/>
      <c r="H35" s="338"/>
      <c r="I35" s="338"/>
      <c r="J35" s="338"/>
      <c r="K35" s="338"/>
      <c r="L35" s="242">
        <f t="shared" si="13"/>
        <v>255735</v>
      </c>
      <c r="M35" s="245"/>
      <c r="N35" s="256"/>
      <c r="O35" s="242">
        <f t="shared" si="14"/>
        <v>0</v>
      </c>
      <c r="P35" s="359">
        <f t="shared" si="15"/>
        <v>255735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</row>
    <row r="36" spans="1:68" s="215" customFormat="1" ht="13.5" customHeight="1" hidden="1">
      <c r="A36" s="250" t="s">
        <v>259</v>
      </c>
      <c r="B36" s="251">
        <v>1164</v>
      </c>
      <c r="C36" s="338"/>
      <c r="D36" s="338"/>
      <c r="E36" s="338"/>
      <c r="F36" s="338"/>
      <c r="G36" s="338"/>
      <c r="H36" s="338"/>
      <c r="I36" s="338"/>
      <c r="J36" s="338"/>
      <c r="K36" s="338"/>
      <c r="L36" s="242">
        <f t="shared" si="13"/>
        <v>0</v>
      </c>
      <c r="M36" s="245"/>
      <c r="N36" s="256"/>
      <c r="O36" s="242">
        <f t="shared" si="14"/>
        <v>0</v>
      </c>
      <c r="P36" s="359">
        <f t="shared" si="15"/>
        <v>0</v>
      </c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</row>
    <row r="37" spans="1:68" s="215" customFormat="1" ht="13.5" customHeight="1">
      <c r="A37" s="250" t="s">
        <v>260</v>
      </c>
      <c r="B37" s="251"/>
      <c r="C37" s="338"/>
      <c r="D37" s="338"/>
      <c r="E37" s="338"/>
      <c r="F37" s="338"/>
      <c r="G37" s="338"/>
      <c r="H37" s="338"/>
      <c r="I37" s="338"/>
      <c r="J37" s="338"/>
      <c r="K37" s="338"/>
      <c r="L37" s="242">
        <f t="shared" si="13"/>
        <v>0</v>
      </c>
      <c r="M37" s="245"/>
      <c r="N37" s="256"/>
      <c r="O37" s="242">
        <f t="shared" si="14"/>
        <v>0</v>
      </c>
      <c r="P37" s="359">
        <f t="shared" si="15"/>
        <v>0</v>
      </c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</row>
    <row r="38" spans="1:68" s="215" customFormat="1" ht="13.5" customHeight="1" hidden="1">
      <c r="A38" s="250" t="s">
        <v>261</v>
      </c>
      <c r="B38" s="251">
        <v>1166</v>
      </c>
      <c r="C38" s="338"/>
      <c r="D38" s="338"/>
      <c r="E38" s="338"/>
      <c r="F38" s="338"/>
      <c r="G38" s="338"/>
      <c r="H38" s="338"/>
      <c r="I38" s="338"/>
      <c r="J38" s="338"/>
      <c r="K38" s="338"/>
      <c r="L38" s="242">
        <f t="shared" si="13"/>
        <v>0</v>
      </c>
      <c r="M38" s="245"/>
      <c r="N38" s="256"/>
      <c r="O38" s="242">
        <f t="shared" si="14"/>
        <v>0</v>
      </c>
      <c r="P38" s="359">
        <f t="shared" si="15"/>
        <v>0</v>
      </c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</row>
    <row r="39" spans="1:68" s="215" customFormat="1" ht="28.5" customHeight="1">
      <c r="A39" s="230" t="s">
        <v>262</v>
      </c>
      <c r="B39" s="248">
        <v>2270</v>
      </c>
      <c r="C39" s="336">
        <f aca="true" t="shared" si="16" ref="C39:P39">SUM(C40:C41)</f>
        <v>0</v>
      </c>
      <c r="D39" s="336">
        <f t="shared" si="16"/>
        <v>0</v>
      </c>
      <c r="E39" s="336">
        <f t="shared" si="16"/>
        <v>0</v>
      </c>
      <c r="F39" s="336">
        <f t="shared" si="16"/>
        <v>0</v>
      </c>
      <c r="G39" s="336">
        <f t="shared" si="16"/>
        <v>0</v>
      </c>
      <c r="H39" s="336">
        <f t="shared" si="16"/>
        <v>0</v>
      </c>
      <c r="I39" s="336">
        <f t="shared" si="16"/>
        <v>0</v>
      </c>
      <c r="J39" s="336">
        <f t="shared" si="16"/>
        <v>0</v>
      </c>
      <c r="K39" s="336">
        <f t="shared" si="16"/>
        <v>0</v>
      </c>
      <c r="L39" s="232">
        <f t="shared" si="16"/>
        <v>0</v>
      </c>
      <c r="M39" s="231">
        <f t="shared" si="16"/>
        <v>0</v>
      </c>
      <c r="N39" s="256">
        <f t="shared" si="16"/>
        <v>0</v>
      </c>
      <c r="O39" s="232">
        <f t="shared" si="16"/>
        <v>0</v>
      </c>
      <c r="P39" s="234">
        <f t="shared" si="16"/>
        <v>0</v>
      </c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</row>
    <row r="40" spans="1:68" s="215" customFormat="1" ht="30" customHeight="1" hidden="1">
      <c r="A40" s="230" t="s">
        <v>263</v>
      </c>
      <c r="B40" s="236">
        <v>1171</v>
      </c>
      <c r="C40" s="338"/>
      <c r="D40" s="338"/>
      <c r="E40" s="338"/>
      <c r="F40" s="338"/>
      <c r="G40" s="338"/>
      <c r="H40" s="338"/>
      <c r="I40" s="338"/>
      <c r="J40" s="338"/>
      <c r="K40" s="338"/>
      <c r="L40" s="242">
        <f>SUM(C40:K40)</f>
        <v>0</v>
      </c>
      <c r="M40" s="245"/>
      <c r="N40" s="256"/>
      <c r="O40" s="242">
        <f>SUM(M40:N40)</f>
        <v>0</v>
      </c>
      <c r="P40" s="243">
        <f aca="true" t="shared" si="17" ref="P40:P50">L40+O40</f>
        <v>0</v>
      </c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</row>
    <row r="41" spans="1:68" s="215" customFormat="1" ht="28.5" customHeight="1">
      <c r="A41" s="230" t="s">
        <v>264</v>
      </c>
      <c r="B41" s="236">
        <v>2273</v>
      </c>
      <c r="C41" s="338"/>
      <c r="D41" s="338" t="s">
        <v>398</v>
      </c>
      <c r="E41" s="338"/>
      <c r="F41" s="338"/>
      <c r="G41" s="338"/>
      <c r="H41" s="338"/>
      <c r="I41" s="338"/>
      <c r="J41" s="338"/>
      <c r="K41" s="338"/>
      <c r="L41" s="242">
        <f>SUM(C41:K41)</f>
        <v>0</v>
      </c>
      <c r="M41" s="245"/>
      <c r="N41" s="256" t="s">
        <v>398</v>
      </c>
      <c r="O41" s="242">
        <f>SUM(M41:N41)</f>
        <v>0</v>
      </c>
      <c r="P41" s="243">
        <f t="shared" si="17"/>
        <v>0</v>
      </c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</row>
    <row r="42" spans="1:68" s="215" customFormat="1" ht="15" customHeight="1" hidden="1">
      <c r="A42" s="257" t="s">
        <v>265</v>
      </c>
      <c r="B42" s="235">
        <v>1200</v>
      </c>
      <c r="C42" s="338"/>
      <c r="D42" s="339"/>
      <c r="E42" s="338"/>
      <c r="F42" s="338"/>
      <c r="G42" s="339"/>
      <c r="H42" s="338"/>
      <c r="I42" s="338"/>
      <c r="J42" s="339"/>
      <c r="K42" s="338"/>
      <c r="L42" s="242">
        <f>SUM(C42:K42)</f>
        <v>0</v>
      </c>
      <c r="M42" s="245"/>
      <c r="N42" s="256"/>
      <c r="O42" s="242">
        <f>SUM(M42:N42)</f>
        <v>0</v>
      </c>
      <c r="P42" s="243">
        <f t="shared" si="17"/>
        <v>0</v>
      </c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</row>
    <row r="43" spans="1:68" s="241" customFormat="1" ht="15" customHeight="1">
      <c r="A43" s="257" t="s">
        <v>266</v>
      </c>
      <c r="B43" s="235">
        <v>1300</v>
      </c>
      <c r="C43" s="336">
        <f aca="true" t="shared" si="18" ref="C43:L43">C44+C45+C46+C50</f>
        <v>0</v>
      </c>
      <c r="D43" s="336">
        <f t="shared" si="18"/>
        <v>18800</v>
      </c>
      <c r="E43" s="336">
        <f t="shared" si="18"/>
        <v>885500</v>
      </c>
      <c r="F43" s="336">
        <f t="shared" si="18"/>
        <v>86000</v>
      </c>
      <c r="G43" s="336">
        <f t="shared" si="18"/>
        <v>180000</v>
      </c>
      <c r="H43" s="336">
        <f t="shared" si="18"/>
        <v>0</v>
      </c>
      <c r="I43" s="336">
        <f t="shared" si="18"/>
        <v>360000</v>
      </c>
      <c r="J43" s="336">
        <f t="shared" si="18"/>
        <v>0</v>
      </c>
      <c r="K43" s="336">
        <f t="shared" si="18"/>
        <v>0</v>
      </c>
      <c r="L43" s="232">
        <f t="shared" si="18"/>
        <v>1530300</v>
      </c>
      <c r="M43" s="231"/>
      <c r="N43" s="256">
        <f>N44+N45+N46+N50</f>
        <v>0</v>
      </c>
      <c r="O43" s="232">
        <f>O44+O45+O46+O50</f>
        <v>0</v>
      </c>
      <c r="P43" s="243">
        <f t="shared" si="17"/>
        <v>1530300</v>
      </c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</row>
    <row r="44" spans="1:68" s="241" customFormat="1" ht="30" customHeight="1">
      <c r="A44" s="258" t="s">
        <v>267</v>
      </c>
      <c r="B44" s="259">
        <v>2700</v>
      </c>
      <c r="C44" s="336"/>
      <c r="D44" s="336"/>
      <c r="E44" s="336"/>
      <c r="F44" s="336"/>
      <c r="G44" s="336">
        <f>'[4]091209'!$G$32</f>
        <v>180000</v>
      </c>
      <c r="H44" s="336"/>
      <c r="I44" s="336">
        <f>'[4]120201'!$M$32</f>
        <v>360000</v>
      </c>
      <c r="J44" s="336"/>
      <c r="K44" s="336"/>
      <c r="L44" s="242">
        <f>SUM(C44:K44)</f>
        <v>540000</v>
      </c>
      <c r="M44" s="231"/>
      <c r="N44" s="260"/>
      <c r="O44" s="242">
        <f>SUM(M44:N44)</f>
        <v>0</v>
      </c>
      <c r="P44" s="243">
        <f t="shared" si="17"/>
        <v>540000</v>
      </c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</row>
    <row r="45" spans="1:68" s="241" customFormat="1" ht="13.5" customHeight="1" hidden="1">
      <c r="A45" s="261" t="s">
        <v>268</v>
      </c>
      <c r="B45" s="259">
        <v>1320</v>
      </c>
      <c r="C45" s="336"/>
      <c r="D45" s="336"/>
      <c r="E45" s="336"/>
      <c r="F45" s="336"/>
      <c r="G45" s="336"/>
      <c r="H45" s="336"/>
      <c r="I45" s="336"/>
      <c r="J45" s="336"/>
      <c r="K45" s="336"/>
      <c r="L45" s="242">
        <f>SUM(C45:K45)</f>
        <v>0</v>
      </c>
      <c r="M45" s="231"/>
      <c r="N45" s="260"/>
      <c r="O45" s="242">
        <f>SUM(M45:N45)</f>
        <v>0</v>
      </c>
      <c r="P45" s="243">
        <f t="shared" si="17"/>
        <v>0</v>
      </c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</row>
    <row r="46" spans="1:68" s="241" customFormat="1" ht="15" customHeight="1">
      <c r="A46" s="262" t="s">
        <v>269</v>
      </c>
      <c r="B46" s="259">
        <v>2730</v>
      </c>
      <c r="C46" s="338">
        <f aca="true" t="shared" si="19" ref="C46:L46">SUM(C47:C49)</f>
        <v>0</v>
      </c>
      <c r="D46" s="338">
        <f t="shared" si="19"/>
        <v>18800</v>
      </c>
      <c r="E46" s="338">
        <f t="shared" si="19"/>
        <v>885500</v>
      </c>
      <c r="F46" s="338">
        <f t="shared" si="19"/>
        <v>86000</v>
      </c>
      <c r="G46" s="338">
        <f t="shared" si="19"/>
        <v>0</v>
      </c>
      <c r="H46" s="338">
        <f t="shared" si="19"/>
        <v>0</v>
      </c>
      <c r="I46" s="338">
        <f t="shared" si="19"/>
        <v>0</v>
      </c>
      <c r="J46" s="338">
        <f t="shared" si="19"/>
        <v>0</v>
      </c>
      <c r="K46" s="338">
        <f t="shared" si="19"/>
        <v>0</v>
      </c>
      <c r="L46" s="360">
        <f t="shared" si="19"/>
        <v>990300</v>
      </c>
      <c r="M46" s="245"/>
      <c r="N46" s="256">
        <f>SUM(N47:N49)</f>
        <v>0</v>
      </c>
      <c r="O46" s="360">
        <f>SUM(O47:O49)</f>
        <v>0</v>
      </c>
      <c r="P46" s="359">
        <f t="shared" si="17"/>
        <v>990300</v>
      </c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</row>
    <row r="47" spans="1:68" s="241" customFormat="1" ht="13.5" customHeight="1">
      <c r="A47" s="250" t="s">
        <v>270</v>
      </c>
      <c r="B47" s="251"/>
      <c r="C47" s="338"/>
      <c r="D47" s="341"/>
      <c r="E47" s="338">
        <f>'[4]090412'!$I$32</f>
        <v>126000</v>
      </c>
      <c r="F47" s="338"/>
      <c r="G47" s="341"/>
      <c r="H47" s="338"/>
      <c r="I47" s="338"/>
      <c r="J47" s="341"/>
      <c r="K47" s="338"/>
      <c r="L47" s="242">
        <f>SUM(C47:K47)</f>
        <v>126000</v>
      </c>
      <c r="M47" s="245"/>
      <c r="N47" s="260"/>
      <c r="O47" s="242">
        <f>SUM(M47:N47)</f>
        <v>0</v>
      </c>
      <c r="P47" s="359">
        <f t="shared" si="17"/>
        <v>126000</v>
      </c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</row>
    <row r="48" spans="1:68" s="241" customFormat="1" ht="13.5" customHeight="1" hidden="1">
      <c r="A48" s="250" t="s">
        <v>271</v>
      </c>
      <c r="B48" s="251"/>
      <c r="C48" s="336"/>
      <c r="D48" s="341"/>
      <c r="E48" s="336"/>
      <c r="F48" s="336"/>
      <c r="G48" s="341"/>
      <c r="H48" s="336"/>
      <c r="I48" s="336"/>
      <c r="J48" s="341"/>
      <c r="K48" s="336"/>
      <c r="L48" s="242">
        <f>SUM(C48:K48)</f>
        <v>0</v>
      </c>
      <c r="M48" s="231"/>
      <c r="N48" s="260"/>
      <c r="O48" s="242">
        <f>SUM(M48:N48)</f>
        <v>0</v>
      </c>
      <c r="P48" s="243">
        <f t="shared" si="17"/>
        <v>0</v>
      </c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</row>
    <row r="49" spans="1:68" s="241" customFormat="1" ht="13.5" customHeight="1">
      <c r="A49" s="250" t="s">
        <v>272</v>
      </c>
      <c r="B49" s="251"/>
      <c r="C49" s="338">
        <f>'[4]010116'!$T$32</f>
        <v>0</v>
      </c>
      <c r="D49" s="341">
        <f>'[4]250404'!$O$32</f>
        <v>18800</v>
      </c>
      <c r="E49" s="338">
        <f>'[4]090412'!$J$32</f>
        <v>759500</v>
      </c>
      <c r="F49" s="338">
        <f>'[4]090416'!$J$32</f>
        <v>86000</v>
      </c>
      <c r="G49" s="341"/>
      <c r="H49" s="338"/>
      <c r="I49" s="338"/>
      <c r="J49" s="341"/>
      <c r="K49" s="338"/>
      <c r="L49" s="242">
        <f>SUM(C49:K49)</f>
        <v>864300</v>
      </c>
      <c r="M49" s="245"/>
      <c r="N49" s="260"/>
      <c r="O49" s="242">
        <f>SUM(M49:N49)</f>
        <v>0</v>
      </c>
      <c r="P49" s="359">
        <f t="shared" si="17"/>
        <v>864300</v>
      </c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</row>
    <row r="50" spans="1:68" s="241" customFormat="1" ht="13.5" customHeight="1" hidden="1">
      <c r="A50" s="258" t="s">
        <v>273</v>
      </c>
      <c r="B50" s="259">
        <v>1350</v>
      </c>
      <c r="C50" s="336"/>
      <c r="D50" s="340"/>
      <c r="E50" s="336"/>
      <c r="F50" s="336"/>
      <c r="G50" s="340"/>
      <c r="H50" s="336"/>
      <c r="I50" s="336"/>
      <c r="J50" s="340"/>
      <c r="K50" s="336"/>
      <c r="L50" s="242">
        <f>SUM(C50:K50)</f>
        <v>0</v>
      </c>
      <c r="M50" s="231"/>
      <c r="N50" s="260"/>
      <c r="O50" s="242">
        <f>SUM(M50:N50)</f>
        <v>0</v>
      </c>
      <c r="P50" s="243">
        <f t="shared" si="17"/>
        <v>0</v>
      </c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</row>
    <row r="51" spans="1:68" s="215" customFormat="1" ht="13.5" customHeight="1">
      <c r="A51" s="263" t="s">
        <v>274</v>
      </c>
      <c r="B51" s="264">
        <v>2000</v>
      </c>
      <c r="C51" s="336">
        <f aca="true" t="shared" si="20" ref="C51:L51">C52+C67+C68+C69</f>
        <v>350000</v>
      </c>
      <c r="D51" s="336">
        <f t="shared" si="20"/>
        <v>512215.99</v>
      </c>
      <c r="E51" s="336">
        <f t="shared" si="20"/>
        <v>0</v>
      </c>
      <c r="F51" s="336">
        <f t="shared" si="20"/>
        <v>0</v>
      </c>
      <c r="G51" s="336">
        <f t="shared" si="20"/>
        <v>0</v>
      </c>
      <c r="H51" s="336">
        <f t="shared" si="20"/>
        <v>0</v>
      </c>
      <c r="I51" s="336">
        <f t="shared" si="20"/>
        <v>0</v>
      </c>
      <c r="J51" s="336">
        <f t="shared" si="20"/>
        <v>9000</v>
      </c>
      <c r="K51" s="336">
        <f t="shared" si="20"/>
        <v>0</v>
      </c>
      <c r="L51" s="232">
        <f t="shared" si="20"/>
        <v>871215.99</v>
      </c>
      <c r="M51" s="256">
        <f>M53</f>
        <v>0</v>
      </c>
      <c r="N51" s="256">
        <f>N52</f>
        <v>5161</v>
      </c>
      <c r="O51" s="232">
        <f>O52+O67+O68+O69</f>
        <v>5161</v>
      </c>
      <c r="P51" s="234">
        <f>P52+P67+P68+P69</f>
        <v>876376.99</v>
      </c>
      <c r="Q51" s="362">
        <f>P51+O18</f>
        <v>894476.99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</row>
    <row r="52" spans="1:68" s="215" customFormat="1" ht="15.75" customHeight="1" hidden="1">
      <c r="A52" s="265" t="s">
        <v>275</v>
      </c>
      <c r="B52" s="264">
        <v>2100</v>
      </c>
      <c r="C52" s="336">
        <f aca="true" t="shared" si="21" ref="C52:L52">C53+C54+C58+C62</f>
        <v>350000</v>
      </c>
      <c r="D52" s="336">
        <f t="shared" si="21"/>
        <v>512215.99</v>
      </c>
      <c r="E52" s="336">
        <f t="shared" si="21"/>
        <v>0</v>
      </c>
      <c r="F52" s="336">
        <f t="shared" si="21"/>
        <v>0</v>
      </c>
      <c r="G52" s="336">
        <f t="shared" si="21"/>
        <v>0</v>
      </c>
      <c r="H52" s="336">
        <f t="shared" si="21"/>
        <v>0</v>
      </c>
      <c r="I52" s="336">
        <f t="shared" si="21"/>
        <v>0</v>
      </c>
      <c r="J52" s="336">
        <f t="shared" si="21"/>
        <v>9000</v>
      </c>
      <c r="K52" s="336">
        <f t="shared" si="21"/>
        <v>0</v>
      </c>
      <c r="L52" s="232">
        <f t="shared" si="21"/>
        <v>871215.99</v>
      </c>
      <c r="M52" s="256">
        <f>M53</f>
        <v>0</v>
      </c>
      <c r="N52" s="256">
        <f>N53</f>
        <v>5161</v>
      </c>
      <c r="O52" s="232">
        <f>O53+O54+O58+O62</f>
        <v>5161</v>
      </c>
      <c r="P52" s="234">
        <f>P53+P54+P58+P62</f>
        <v>876376.99</v>
      </c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</row>
    <row r="53" spans="1:68" s="215" customFormat="1" ht="28.5" customHeight="1">
      <c r="A53" s="266" t="s">
        <v>276</v>
      </c>
      <c r="B53" s="437">
        <v>3110</v>
      </c>
      <c r="C53" s="438">
        <f>'[4]10116_БР'!$G$32</f>
        <v>51000</v>
      </c>
      <c r="D53" s="439">
        <f>'[4]250404спецБР'!$G$32</f>
        <v>465699.99</v>
      </c>
      <c r="E53" s="438"/>
      <c r="F53" s="438"/>
      <c r="G53" s="439"/>
      <c r="H53" s="438"/>
      <c r="I53" s="438"/>
      <c r="J53" s="439">
        <f>'[4]120400спецБР'!$G$32</f>
        <v>9000</v>
      </c>
      <c r="K53" s="438"/>
      <c r="L53" s="440">
        <f>SUM(C53:K53)</f>
        <v>525699.99</v>
      </c>
      <c r="M53" s="441"/>
      <c r="N53" s="441">
        <f>'[3]спец010116'!$K$30</f>
        <v>5161</v>
      </c>
      <c r="O53" s="242">
        <f>SUM(M53:N53)</f>
        <v>5161</v>
      </c>
      <c r="P53" s="442">
        <f aca="true" t="shared" si="22" ref="P53:P61">L53+O53</f>
        <v>530860.99</v>
      </c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</row>
    <row r="54" spans="1:68" s="215" customFormat="1" ht="15" customHeight="1" hidden="1">
      <c r="A54" s="258" t="s">
        <v>277</v>
      </c>
      <c r="B54" s="259">
        <v>2120</v>
      </c>
      <c r="C54" s="342"/>
      <c r="D54" s="342"/>
      <c r="E54" s="332">
        <f>SUM(E55:E57)</f>
        <v>0</v>
      </c>
      <c r="F54" s="332">
        <f>SUM(F55:F57)</f>
        <v>0</v>
      </c>
      <c r="G54" s="342"/>
      <c r="H54" s="332">
        <f>SUM(H55:H57)</f>
        <v>0</v>
      </c>
      <c r="I54" s="332">
        <f>SUM(I55:I57)</f>
        <v>0</v>
      </c>
      <c r="J54" s="342"/>
      <c r="K54" s="332">
        <f>SUM(K55:K57)</f>
        <v>0</v>
      </c>
      <c r="L54" s="267">
        <f>SUM(L55:L57)</f>
        <v>0</v>
      </c>
      <c r="M54" s="211"/>
      <c r="N54" s="211">
        <f>SUM(N55:N57)</f>
        <v>0</v>
      </c>
      <c r="O54" s="267">
        <f>SUM(O55:O57)</f>
        <v>0</v>
      </c>
      <c r="P54" s="214">
        <f t="shared" si="22"/>
        <v>0</v>
      </c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</row>
    <row r="55" spans="1:68" s="215" customFormat="1" ht="13.5" customHeight="1" hidden="1">
      <c r="A55" s="268" t="s">
        <v>278</v>
      </c>
      <c r="B55" s="251">
        <v>2121</v>
      </c>
      <c r="C55" s="343"/>
      <c r="D55" s="343"/>
      <c r="E55" s="332"/>
      <c r="F55" s="332"/>
      <c r="G55" s="343"/>
      <c r="H55" s="332"/>
      <c r="I55" s="332"/>
      <c r="J55" s="343"/>
      <c r="K55" s="332"/>
      <c r="L55" s="218">
        <f>SUM(C55:K55)</f>
        <v>0</v>
      </c>
      <c r="M55" s="211"/>
      <c r="N55" s="211"/>
      <c r="O55" s="218">
        <f>SUM(M55:N55)</f>
        <v>0</v>
      </c>
      <c r="P55" s="214">
        <f t="shared" si="22"/>
        <v>0</v>
      </c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</row>
    <row r="56" spans="1:68" s="215" customFormat="1" ht="13.5" customHeight="1" hidden="1">
      <c r="A56" s="269" t="s">
        <v>279</v>
      </c>
      <c r="B56" s="251">
        <v>2122</v>
      </c>
      <c r="C56" s="343"/>
      <c r="D56" s="343"/>
      <c r="E56" s="332"/>
      <c r="F56" s="332"/>
      <c r="G56" s="343"/>
      <c r="H56" s="332"/>
      <c r="I56" s="332"/>
      <c r="J56" s="343"/>
      <c r="K56" s="332"/>
      <c r="L56" s="218">
        <f>SUM(C56:K56)</f>
        <v>0</v>
      </c>
      <c r="M56" s="211"/>
      <c r="N56" s="211"/>
      <c r="O56" s="218">
        <f>SUM(M56:N56)</f>
        <v>0</v>
      </c>
      <c r="P56" s="214">
        <f t="shared" si="22"/>
        <v>0</v>
      </c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</row>
    <row r="57" spans="1:68" s="215" customFormat="1" ht="13.5" customHeight="1" hidden="1">
      <c r="A57" s="250" t="s">
        <v>280</v>
      </c>
      <c r="B57" s="251">
        <v>2123</v>
      </c>
      <c r="C57" s="343"/>
      <c r="D57" s="343"/>
      <c r="E57" s="332"/>
      <c r="F57" s="332"/>
      <c r="G57" s="343"/>
      <c r="H57" s="332"/>
      <c r="I57" s="332"/>
      <c r="J57" s="343"/>
      <c r="K57" s="332"/>
      <c r="L57" s="218">
        <f>SUM(C57:K57)</f>
        <v>0</v>
      </c>
      <c r="M57" s="211"/>
      <c r="N57" s="211"/>
      <c r="O57" s="218">
        <f>SUM(M57:N57)</f>
        <v>0</v>
      </c>
      <c r="P57" s="214">
        <f t="shared" si="22"/>
        <v>0</v>
      </c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</row>
    <row r="58" spans="1:68" s="215" customFormat="1" ht="13.5" customHeight="1">
      <c r="A58" s="250" t="s">
        <v>281</v>
      </c>
      <c r="B58" s="251">
        <v>3130</v>
      </c>
      <c r="C58" s="341">
        <f>C61</f>
        <v>299000</v>
      </c>
      <c r="D58" s="341">
        <f aca="true" t="shared" si="23" ref="D58:K58">D61</f>
        <v>46516</v>
      </c>
      <c r="E58" s="343">
        <f t="shared" si="23"/>
        <v>0</v>
      </c>
      <c r="F58" s="343">
        <f t="shared" si="23"/>
        <v>0</v>
      </c>
      <c r="G58" s="343">
        <f t="shared" si="23"/>
        <v>0</v>
      </c>
      <c r="H58" s="343">
        <f t="shared" si="23"/>
        <v>0</v>
      </c>
      <c r="I58" s="343">
        <f t="shared" si="23"/>
        <v>0</v>
      </c>
      <c r="J58" s="343">
        <f t="shared" si="23"/>
        <v>0</v>
      </c>
      <c r="K58" s="343">
        <f t="shared" si="23"/>
        <v>0</v>
      </c>
      <c r="L58" s="360">
        <f>SUM(L59:L61)</f>
        <v>345516</v>
      </c>
      <c r="M58" s="216"/>
      <c r="N58" s="216">
        <f>SUM(N59:N61)</f>
        <v>0</v>
      </c>
      <c r="O58" s="270">
        <f>SUM(O59:O61)</f>
        <v>0</v>
      </c>
      <c r="P58" s="243">
        <f t="shared" si="22"/>
        <v>345516</v>
      </c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</row>
    <row r="59" spans="1:68" s="215" customFormat="1" ht="13.5" customHeight="1" hidden="1">
      <c r="A59" s="250" t="s">
        <v>282</v>
      </c>
      <c r="B59" s="251">
        <v>2131</v>
      </c>
      <c r="C59" s="341"/>
      <c r="D59" s="341"/>
      <c r="E59" s="333"/>
      <c r="F59" s="332"/>
      <c r="G59" s="343"/>
      <c r="H59" s="333"/>
      <c r="I59" s="332"/>
      <c r="J59" s="343"/>
      <c r="K59" s="333"/>
      <c r="L59" s="242">
        <f>SUM(C59:K59)</f>
        <v>0</v>
      </c>
      <c r="M59" s="216"/>
      <c r="N59" s="216"/>
      <c r="O59" s="218">
        <f>SUM(M59:N59)</f>
        <v>0</v>
      </c>
      <c r="P59" s="243">
        <f t="shared" si="22"/>
        <v>0</v>
      </c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</row>
    <row r="60" spans="1:68" s="215" customFormat="1" ht="13.5" customHeight="1" hidden="1">
      <c r="A60" s="268" t="s">
        <v>283</v>
      </c>
      <c r="B60" s="251">
        <v>2132</v>
      </c>
      <c r="C60" s="341"/>
      <c r="D60" s="341"/>
      <c r="E60" s="332"/>
      <c r="F60" s="332"/>
      <c r="G60" s="343"/>
      <c r="H60" s="332"/>
      <c r="I60" s="332"/>
      <c r="J60" s="343"/>
      <c r="K60" s="332"/>
      <c r="L60" s="242">
        <f>SUM(C60:K60)</f>
        <v>0</v>
      </c>
      <c r="M60" s="211"/>
      <c r="N60" s="211"/>
      <c r="O60" s="218">
        <f>SUM(M60:N60)</f>
        <v>0</v>
      </c>
      <c r="P60" s="243">
        <f t="shared" si="22"/>
        <v>0</v>
      </c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</row>
    <row r="61" spans="1:68" s="215" customFormat="1" ht="13.5" customHeight="1">
      <c r="A61" s="271" t="s">
        <v>284</v>
      </c>
      <c r="B61" s="251">
        <v>3132</v>
      </c>
      <c r="C61" s="341">
        <f>'[4]10116_БР'!$J$32</f>
        <v>299000</v>
      </c>
      <c r="D61" s="341">
        <f>'[4]250404спецБР'!$J$32</f>
        <v>46516</v>
      </c>
      <c r="E61" s="332"/>
      <c r="F61" s="332"/>
      <c r="G61" s="343"/>
      <c r="H61" s="332"/>
      <c r="I61" s="332"/>
      <c r="J61" s="343"/>
      <c r="K61" s="332"/>
      <c r="L61" s="242">
        <f>SUM(C61:K61)</f>
        <v>345516</v>
      </c>
      <c r="M61" s="211"/>
      <c r="N61" s="211"/>
      <c r="O61" s="218">
        <f>SUM(M61:N61)</f>
        <v>0</v>
      </c>
      <c r="P61" s="243">
        <f t="shared" si="22"/>
        <v>345516</v>
      </c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</row>
    <row r="62" spans="1:68" s="215" customFormat="1" ht="13.5" customHeight="1" hidden="1">
      <c r="A62" s="272" t="s">
        <v>285</v>
      </c>
      <c r="B62" s="251">
        <v>2140</v>
      </c>
      <c r="C62" s="343"/>
      <c r="D62" s="343"/>
      <c r="E62" s="332">
        <f>SUM(E63:E66)</f>
        <v>0</v>
      </c>
      <c r="F62" s="332">
        <f>SUM(F63:F66)</f>
        <v>0</v>
      </c>
      <c r="G62" s="343"/>
      <c r="H62" s="332">
        <f>SUM(H63:H66)</f>
        <v>0</v>
      </c>
      <c r="I62" s="332">
        <f>SUM(I63:I66)</f>
        <v>0</v>
      </c>
      <c r="J62" s="343"/>
      <c r="K62" s="332">
        <f>SUM(K63:K66)</f>
        <v>0</v>
      </c>
      <c r="L62" s="267">
        <f>SUM(L63:L66)</f>
        <v>0</v>
      </c>
      <c r="M62" s="211"/>
      <c r="N62" s="211">
        <f>SUM(N63:N66)</f>
        <v>0</v>
      </c>
      <c r="O62" s="267">
        <f>SUM(O63:O66)</f>
        <v>0</v>
      </c>
      <c r="P62" s="214">
        <f aca="true" t="shared" si="24" ref="P62:P79">L62+O62</f>
        <v>0</v>
      </c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</row>
    <row r="63" spans="1:68" s="215" customFormat="1" ht="13.5" customHeight="1" hidden="1">
      <c r="A63" s="272" t="s">
        <v>286</v>
      </c>
      <c r="B63" s="251">
        <v>2141</v>
      </c>
      <c r="C63" s="343"/>
      <c r="D63" s="343"/>
      <c r="E63" s="343"/>
      <c r="F63" s="332"/>
      <c r="G63" s="343"/>
      <c r="H63" s="343"/>
      <c r="I63" s="332"/>
      <c r="J63" s="343"/>
      <c r="K63" s="343"/>
      <c r="L63" s="218">
        <f aca="true" t="shared" si="25" ref="L63:L68">SUM(C63:K63)</f>
        <v>0</v>
      </c>
      <c r="M63" s="211"/>
      <c r="N63" s="211"/>
      <c r="O63" s="218">
        <f aca="true" t="shared" si="26" ref="O63:O68">SUM(M63:N63)</f>
        <v>0</v>
      </c>
      <c r="P63" s="214">
        <f t="shared" si="24"/>
        <v>0</v>
      </c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</row>
    <row r="64" spans="1:68" s="215" customFormat="1" ht="13.5" customHeight="1" hidden="1">
      <c r="A64" s="272" t="s">
        <v>287</v>
      </c>
      <c r="B64" s="251">
        <v>2142</v>
      </c>
      <c r="C64" s="343"/>
      <c r="D64" s="343"/>
      <c r="E64" s="343"/>
      <c r="F64" s="332"/>
      <c r="G64" s="343"/>
      <c r="H64" s="343"/>
      <c r="I64" s="332"/>
      <c r="J64" s="343"/>
      <c r="K64" s="343"/>
      <c r="L64" s="218">
        <f t="shared" si="25"/>
        <v>0</v>
      </c>
      <c r="M64" s="211"/>
      <c r="N64" s="211"/>
      <c r="O64" s="218">
        <f t="shared" si="26"/>
        <v>0</v>
      </c>
      <c r="P64" s="214">
        <f t="shared" si="24"/>
        <v>0</v>
      </c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</row>
    <row r="65" spans="1:68" s="215" customFormat="1" ht="13.5" customHeight="1" hidden="1">
      <c r="A65" s="272" t="s">
        <v>288</v>
      </c>
      <c r="B65" s="251">
        <v>2143</v>
      </c>
      <c r="C65" s="343"/>
      <c r="D65" s="343"/>
      <c r="E65" s="343"/>
      <c r="F65" s="332"/>
      <c r="G65" s="343"/>
      <c r="H65" s="343"/>
      <c r="I65" s="332"/>
      <c r="J65" s="343"/>
      <c r="K65" s="343"/>
      <c r="L65" s="218">
        <f t="shared" si="25"/>
        <v>0</v>
      </c>
      <c r="M65" s="211"/>
      <c r="N65" s="211"/>
      <c r="O65" s="218">
        <f t="shared" si="26"/>
        <v>0</v>
      </c>
      <c r="P65" s="214">
        <f t="shared" si="24"/>
        <v>0</v>
      </c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</row>
    <row r="66" spans="1:68" s="215" customFormat="1" ht="13.5" customHeight="1" hidden="1">
      <c r="A66" s="250" t="s">
        <v>289</v>
      </c>
      <c r="B66" s="251">
        <v>2144</v>
      </c>
      <c r="C66" s="343"/>
      <c r="D66" s="343"/>
      <c r="E66" s="343"/>
      <c r="F66" s="332"/>
      <c r="G66" s="343"/>
      <c r="H66" s="343"/>
      <c r="I66" s="332"/>
      <c r="J66" s="343"/>
      <c r="K66" s="343"/>
      <c r="L66" s="218">
        <f t="shared" si="25"/>
        <v>0</v>
      </c>
      <c r="M66" s="211"/>
      <c r="N66" s="211"/>
      <c r="O66" s="218">
        <f t="shared" si="26"/>
        <v>0</v>
      </c>
      <c r="P66" s="214">
        <f t="shared" si="24"/>
        <v>0</v>
      </c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</row>
    <row r="67" spans="1:68" s="215" customFormat="1" ht="13.5" customHeight="1" hidden="1">
      <c r="A67" s="265" t="s">
        <v>290</v>
      </c>
      <c r="B67" s="264">
        <v>2200</v>
      </c>
      <c r="C67" s="344"/>
      <c r="D67" s="344"/>
      <c r="E67" s="344"/>
      <c r="F67" s="332"/>
      <c r="G67" s="344"/>
      <c r="H67" s="344"/>
      <c r="I67" s="332"/>
      <c r="J67" s="344"/>
      <c r="K67" s="344"/>
      <c r="L67" s="218">
        <f t="shared" si="25"/>
        <v>0</v>
      </c>
      <c r="M67" s="211"/>
      <c r="N67" s="211"/>
      <c r="O67" s="218">
        <f t="shared" si="26"/>
        <v>0</v>
      </c>
      <c r="P67" s="214">
        <f t="shared" si="24"/>
        <v>0</v>
      </c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</row>
    <row r="68" spans="1:68" s="215" customFormat="1" ht="13.5" customHeight="1" hidden="1">
      <c r="A68" s="265" t="s">
        <v>291</v>
      </c>
      <c r="B68" s="264">
        <v>2300</v>
      </c>
      <c r="C68" s="344"/>
      <c r="D68" s="344"/>
      <c r="E68" s="344"/>
      <c r="F68" s="332"/>
      <c r="G68" s="344"/>
      <c r="H68" s="344"/>
      <c r="I68" s="332"/>
      <c r="J68" s="344"/>
      <c r="K68" s="344"/>
      <c r="L68" s="218">
        <f t="shared" si="25"/>
        <v>0</v>
      </c>
      <c r="M68" s="211"/>
      <c r="N68" s="211"/>
      <c r="O68" s="218">
        <f t="shared" si="26"/>
        <v>0</v>
      </c>
      <c r="P68" s="214">
        <f t="shared" si="24"/>
        <v>0</v>
      </c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02"/>
      <c r="BK68" s="202"/>
      <c r="BL68" s="202"/>
      <c r="BM68" s="202"/>
      <c r="BN68" s="202"/>
      <c r="BO68" s="202"/>
      <c r="BP68" s="202"/>
    </row>
    <row r="69" spans="1:68" s="215" customFormat="1" ht="13.5" customHeight="1" hidden="1">
      <c r="A69" s="265" t="s">
        <v>292</v>
      </c>
      <c r="B69" s="264">
        <v>2400</v>
      </c>
      <c r="C69" s="344"/>
      <c r="D69" s="344"/>
      <c r="E69" s="344"/>
      <c r="F69" s="332">
        <f>SUM(F70:F73)</f>
        <v>0</v>
      </c>
      <c r="G69" s="344"/>
      <c r="H69" s="344"/>
      <c r="I69" s="332">
        <f>SUM(I70:I73)</f>
        <v>0</v>
      </c>
      <c r="J69" s="344"/>
      <c r="K69" s="344"/>
      <c r="L69" s="267">
        <f>SUM(L70:L73)</f>
        <v>0</v>
      </c>
      <c r="M69" s="211"/>
      <c r="N69" s="211">
        <f>SUM(N70:N73)</f>
        <v>0</v>
      </c>
      <c r="O69" s="267">
        <f>SUM(O70:O73)</f>
        <v>0</v>
      </c>
      <c r="P69" s="214">
        <f t="shared" si="24"/>
        <v>0</v>
      </c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</row>
    <row r="70" spans="1:68" s="215" customFormat="1" ht="13.5" customHeight="1" hidden="1">
      <c r="A70" s="250" t="s">
        <v>293</v>
      </c>
      <c r="B70" s="251">
        <v>2410</v>
      </c>
      <c r="C70" s="343"/>
      <c r="D70" s="343"/>
      <c r="E70" s="343"/>
      <c r="F70" s="332"/>
      <c r="G70" s="343"/>
      <c r="H70" s="343"/>
      <c r="I70" s="332"/>
      <c r="J70" s="343"/>
      <c r="K70" s="343"/>
      <c r="L70" s="218">
        <f>SUM(C70:K70)</f>
        <v>0</v>
      </c>
      <c r="M70" s="211"/>
      <c r="N70" s="211"/>
      <c r="O70" s="218">
        <f>SUM(M70:N70)</f>
        <v>0</v>
      </c>
      <c r="P70" s="214">
        <f t="shared" si="24"/>
        <v>0</v>
      </c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02"/>
      <c r="BK70" s="202"/>
      <c r="BL70" s="202"/>
      <c r="BM70" s="202"/>
      <c r="BN70" s="202"/>
      <c r="BO70" s="202"/>
      <c r="BP70" s="202"/>
    </row>
    <row r="71" spans="1:68" s="215" customFormat="1" ht="13.5" customHeight="1" hidden="1">
      <c r="A71" s="268" t="s">
        <v>294</v>
      </c>
      <c r="B71" s="251">
        <v>2420</v>
      </c>
      <c r="C71" s="343"/>
      <c r="D71" s="343"/>
      <c r="E71" s="343"/>
      <c r="F71" s="332"/>
      <c r="G71" s="343"/>
      <c r="H71" s="343"/>
      <c r="I71" s="332"/>
      <c r="J71" s="343"/>
      <c r="K71" s="343"/>
      <c r="L71" s="218">
        <f>SUM(C71:K71)</f>
        <v>0</v>
      </c>
      <c r="M71" s="211"/>
      <c r="N71" s="211"/>
      <c r="O71" s="218">
        <f>SUM(M71:N71)</f>
        <v>0</v>
      </c>
      <c r="P71" s="214">
        <f t="shared" si="24"/>
        <v>0</v>
      </c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</row>
    <row r="72" spans="1:68" s="215" customFormat="1" ht="13.5" customHeight="1" hidden="1">
      <c r="A72" s="250" t="s">
        <v>295</v>
      </c>
      <c r="B72" s="251">
        <v>2430</v>
      </c>
      <c r="C72" s="343"/>
      <c r="D72" s="343"/>
      <c r="E72" s="343"/>
      <c r="F72" s="332"/>
      <c r="G72" s="343"/>
      <c r="H72" s="343"/>
      <c r="I72" s="332"/>
      <c r="J72" s="343"/>
      <c r="K72" s="343"/>
      <c r="L72" s="218">
        <f>SUM(C72:K72)</f>
        <v>0</v>
      </c>
      <c r="M72" s="211"/>
      <c r="N72" s="211"/>
      <c r="O72" s="218">
        <f>SUM(M72:N72)</f>
        <v>0</v>
      </c>
      <c r="P72" s="214">
        <f t="shared" si="24"/>
        <v>0</v>
      </c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</row>
    <row r="73" spans="1:68" s="215" customFormat="1" ht="13.5" customHeight="1" hidden="1">
      <c r="A73" s="250" t="s">
        <v>296</v>
      </c>
      <c r="B73" s="251">
        <v>2440</v>
      </c>
      <c r="C73" s="343"/>
      <c r="D73" s="343"/>
      <c r="E73" s="343"/>
      <c r="F73" s="332"/>
      <c r="G73" s="343"/>
      <c r="H73" s="343"/>
      <c r="I73" s="332"/>
      <c r="J73" s="343"/>
      <c r="K73" s="343"/>
      <c r="L73" s="218">
        <f>SUM(C73:K73)</f>
        <v>0</v>
      </c>
      <c r="M73" s="211"/>
      <c r="N73" s="211"/>
      <c r="O73" s="218">
        <f>SUM(M73:N73)</f>
        <v>0</v>
      </c>
      <c r="P73" s="214">
        <f t="shared" si="24"/>
        <v>0</v>
      </c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</row>
    <row r="74" spans="1:68" s="215" customFormat="1" ht="13.5" customHeight="1" hidden="1">
      <c r="A74" s="210" t="s">
        <v>297</v>
      </c>
      <c r="B74" s="235">
        <v>3000</v>
      </c>
      <c r="C74" s="345"/>
      <c r="D74" s="345"/>
      <c r="E74" s="345"/>
      <c r="F74" s="333"/>
      <c r="G74" s="345"/>
      <c r="H74" s="345"/>
      <c r="I74" s="333"/>
      <c r="J74" s="345"/>
      <c r="K74" s="345"/>
      <c r="L74" s="218">
        <f>SUM(C74:K74)</f>
        <v>0</v>
      </c>
      <c r="M74" s="216"/>
      <c r="N74" s="216"/>
      <c r="O74" s="218">
        <f>SUM(M74:N74)</f>
        <v>0</v>
      </c>
      <c r="P74" s="214">
        <f t="shared" si="24"/>
        <v>0</v>
      </c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</row>
    <row r="75" spans="1:68" s="215" customFormat="1" ht="13.5" customHeight="1" hidden="1">
      <c r="A75" s="273" t="s">
        <v>298</v>
      </c>
      <c r="B75" s="274">
        <v>4110</v>
      </c>
      <c r="C75" s="346"/>
      <c r="D75" s="346"/>
      <c r="E75" s="346"/>
      <c r="F75" s="333">
        <f>SUM(F76:F78)</f>
        <v>0</v>
      </c>
      <c r="G75" s="346"/>
      <c r="H75" s="346"/>
      <c r="I75" s="333">
        <f>SUM(I76:I78)</f>
        <v>0</v>
      </c>
      <c r="J75" s="346"/>
      <c r="K75" s="346"/>
      <c r="L75" s="270">
        <f>SUM(L76:L78)</f>
        <v>0</v>
      </c>
      <c r="M75" s="216"/>
      <c r="N75" s="216">
        <f>SUM(N76:N78)</f>
        <v>0</v>
      </c>
      <c r="O75" s="270">
        <f>SUM(O76:O78)</f>
        <v>0</v>
      </c>
      <c r="P75" s="214">
        <f t="shared" si="24"/>
        <v>0</v>
      </c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</row>
    <row r="76" spans="1:68" s="215" customFormat="1" ht="13.5" customHeight="1" hidden="1">
      <c r="A76" s="275" t="s">
        <v>299</v>
      </c>
      <c r="B76" s="276">
        <v>4111</v>
      </c>
      <c r="C76" s="347"/>
      <c r="D76" s="347"/>
      <c r="E76" s="347"/>
      <c r="F76" s="333"/>
      <c r="G76" s="347"/>
      <c r="H76" s="347"/>
      <c r="I76" s="333"/>
      <c r="J76" s="347"/>
      <c r="K76" s="347"/>
      <c r="L76" s="218">
        <f>SUM(C76:K76)</f>
        <v>0</v>
      </c>
      <c r="M76" s="216"/>
      <c r="N76" s="216"/>
      <c r="O76" s="218">
        <f>SUM(M76:N76)</f>
        <v>0</v>
      </c>
      <c r="P76" s="214">
        <f t="shared" si="24"/>
        <v>0</v>
      </c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/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</row>
    <row r="77" spans="1:68" s="278" customFormat="1" ht="13.5" customHeight="1" hidden="1">
      <c r="A77" s="275" t="s">
        <v>300</v>
      </c>
      <c r="B77" s="276">
        <v>4112</v>
      </c>
      <c r="C77" s="347"/>
      <c r="D77" s="347"/>
      <c r="E77" s="347"/>
      <c r="F77" s="348"/>
      <c r="G77" s="347"/>
      <c r="H77" s="347"/>
      <c r="I77" s="348"/>
      <c r="J77" s="347"/>
      <c r="K77" s="347"/>
      <c r="L77" s="218">
        <f>SUM(C77:K77)</f>
        <v>0</v>
      </c>
      <c r="M77" s="277"/>
      <c r="N77" s="277"/>
      <c r="O77" s="218">
        <f>SUM(M77:N77)</f>
        <v>0</v>
      </c>
      <c r="P77" s="214">
        <f t="shared" si="24"/>
        <v>0</v>
      </c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</row>
    <row r="78" spans="1:68" s="241" customFormat="1" ht="13.5" customHeight="1" hidden="1">
      <c r="A78" s="275" t="s">
        <v>301</v>
      </c>
      <c r="B78" s="276">
        <v>4113</v>
      </c>
      <c r="C78" s="347"/>
      <c r="D78" s="347"/>
      <c r="E78" s="347"/>
      <c r="F78" s="349"/>
      <c r="G78" s="347"/>
      <c r="H78" s="347"/>
      <c r="I78" s="349"/>
      <c r="J78" s="347"/>
      <c r="K78" s="347"/>
      <c r="L78" s="218">
        <f>SUM(C78:K78)</f>
        <v>0</v>
      </c>
      <c r="M78" s="279"/>
      <c r="N78" s="279"/>
      <c r="O78" s="218">
        <f>SUM(M78:N78)</f>
        <v>0</v>
      </c>
      <c r="P78" s="214">
        <f t="shared" si="24"/>
        <v>0</v>
      </c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</row>
    <row r="79" spans="1:68" s="241" customFormat="1" ht="13.5" customHeight="1" hidden="1">
      <c r="A79" s="273" t="s">
        <v>302</v>
      </c>
      <c r="B79" s="274">
        <v>4210</v>
      </c>
      <c r="C79" s="346"/>
      <c r="D79" s="346"/>
      <c r="E79" s="346"/>
      <c r="F79" s="349"/>
      <c r="G79" s="346"/>
      <c r="H79" s="346"/>
      <c r="I79" s="349"/>
      <c r="J79" s="346"/>
      <c r="K79" s="346"/>
      <c r="L79" s="218">
        <f>SUM(C79:K79)</f>
        <v>0</v>
      </c>
      <c r="M79" s="279"/>
      <c r="N79" s="279"/>
      <c r="O79" s="218">
        <f>SUM(M79:N79)</f>
        <v>0</v>
      </c>
      <c r="P79" s="214">
        <f t="shared" si="24"/>
        <v>0</v>
      </c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</row>
    <row r="80" spans="1:68" s="287" customFormat="1" ht="15" customHeight="1" hidden="1">
      <c r="A80" s="280"/>
      <c r="B80" s="281"/>
      <c r="C80" s="350"/>
      <c r="D80" s="350"/>
      <c r="E80" s="350"/>
      <c r="F80" s="350"/>
      <c r="G80" s="350"/>
      <c r="H80" s="350"/>
      <c r="I80" s="350"/>
      <c r="J80" s="350"/>
      <c r="K80" s="350"/>
      <c r="L80" s="282"/>
      <c r="M80" s="283"/>
      <c r="N80" s="283"/>
      <c r="O80" s="282"/>
      <c r="P80" s="284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</row>
    <row r="81" spans="1:68" s="293" customFormat="1" ht="30" hidden="1">
      <c r="A81" s="288" t="s">
        <v>303</v>
      </c>
      <c r="B81" s="289">
        <v>4112</v>
      </c>
      <c r="C81" s="351"/>
      <c r="D81" s="351"/>
      <c r="E81" s="351"/>
      <c r="F81" s="351"/>
      <c r="G81" s="351"/>
      <c r="H81" s="351"/>
      <c r="I81" s="351"/>
      <c r="J81" s="351"/>
      <c r="K81" s="351"/>
      <c r="L81" s="290"/>
      <c r="M81" s="291"/>
      <c r="N81" s="291"/>
      <c r="O81" s="290"/>
      <c r="P81" s="292" t="e">
        <f>L81+#REF!</f>
        <v>#REF!</v>
      </c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</row>
    <row r="82" spans="1:68" s="296" customFormat="1" ht="16.5" hidden="1">
      <c r="A82" s="288" t="s">
        <v>304</v>
      </c>
      <c r="B82" s="289">
        <v>4113</v>
      </c>
      <c r="C82" s="351"/>
      <c r="D82" s="351"/>
      <c r="E82" s="351"/>
      <c r="F82" s="351"/>
      <c r="G82" s="351"/>
      <c r="H82" s="351"/>
      <c r="I82" s="351"/>
      <c r="J82" s="351"/>
      <c r="K82" s="351"/>
      <c r="L82" s="294"/>
      <c r="M82" s="295"/>
      <c r="N82" s="295"/>
      <c r="O82" s="294"/>
      <c r="P82" s="292" t="e">
        <f>L82+#REF!</f>
        <v>#REF!</v>
      </c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</row>
    <row r="83" spans="1:68" s="296" customFormat="1" ht="16.5" hidden="1">
      <c r="A83" s="288" t="s">
        <v>305</v>
      </c>
      <c r="B83" s="289"/>
      <c r="C83" s="351"/>
      <c r="D83" s="351"/>
      <c r="E83" s="351"/>
      <c r="F83" s="351"/>
      <c r="G83" s="351"/>
      <c r="H83" s="351"/>
      <c r="I83" s="351"/>
      <c r="J83" s="351"/>
      <c r="K83" s="351"/>
      <c r="L83" s="294"/>
      <c r="M83" s="295"/>
      <c r="N83" s="295"/>
      <c r="O83" s="294"/>
      <c r="P83" s="292" t="e">
        <f>L83+#REF!</f>
        <v>#REF!</v>
      </c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</row>
    <row r="84" spans="1:68" s="296" customFormat="1" ht="30" hidden="1">
      <c r="A84" s="297" t="s">
        <v>306</v>
      </c>
      <c r="B84" s="298">
        <v>4120</v>
      </c>
      <c r="C84" s="352"/>
      <c r="D84" s="352"/>
      <c r="E84" s="352"/>
      <c r="F84" s="352"/>
      <c r="G84" s="352"/>
      <c r="H84" s="352"/>
      <c r="I84" s="352"/>
      <c r="J84" s="352"/>
      <c r="K84" s="352"/>
      <c r="L84" s="294"/>
      <c r="M84" s="295"/>
      <c r="N84" s="295"/>
      <c r="O84" s="294"/>
      <c r="P84" s="292" t="e">
        <f>L84+#REF!</f>
        <v>#REF!</v>
      </c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</row>
    <row r="85" spans="1:68" s="303" customFormat="1" ht="26.25" hidden="1">
      <c r="A85" s="299" t="s">
        <v>307</v>
      </c>
      <c r="B85" s="300">
        <v>4121</v>
      </c>
      <c r="C85" s="353"/>
      <c r="D85" s="353"/>
      <c r="E85" s="353"/>
      <c r="F85" s="353"/>
      <c r="G85" s="353"/>
      <c r="H85" s="353"/>
      <c r="I85" s="353"/>
      <c r="J85" s="353"/>
      <c r="K85" s="353"/>
      <c r="L85" s="301"/>
      <c r="M85" s="302"/>
      <c r="N85" s="302"/>
      <c r="O85" s="301"/>
      <c r="P85" s="292" t="e">
        <f>L85+#REF!</f>
        <v>#REF!</v>
      </c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286"/>
      <c r="AQ85" s="286"/>
      <c r="AR85" s="286"/>
      <c r="AS85" s="286"/>
      <c r="AT85" s="286"/>
      <c r="AU85" s="286"/>
      <c r="AV85" s="286"/>
      <c r="AW85" s="286"/>
      <c r="AX85" s="286"/>
      <c r="AY85" s="286"/>
      <c r="AZ85" s="286"/>
      <c r="BA85" s="286"/>
      <c r="BB85" s="286"/>
      <c r="BC85" s="286"/>
      <c r="BD85" s="286"/>
      <c r="BE85" s="286"/>
      <c r="BF85" s="286"/>
      <c r="BG85" s="286"/>
      <c r="BH85" s="286"/>
      <c r="BI85" s="286"/>
      <c r="BJ85" s="286"/>
      <c r="BK85" s="286"/>
      <c r="BL85" s="286"/>
      <c r="BM85" s="286"/>
      <c r="BN85" s="286"/>
      <c r="BO85" s="286"/>
      <c r="BP85" s="286"/>
    </row>
    <row r="86" spans="1:68" s="303" customFormat="1" ht="16.5" hidden="1">
      <c r="A86" s="288" t="s">
        <v>308</v>
      </c>
      <c r="B86" s="289">
        <v>4122</v>
      </c>
      <c r="C86" s="351"/>
      <c r="D86" s="351"/>
      <c r="E86" s="351"/>
      <c r="F86" s="351"/>
      <c r="G86" s="351"/>
      <c r="H86" s="351"/>
      <c r="I86" s="351"/>
      <c r="J86" s="351"/>
      <c r="K86" s="351"/>
      <c r="L86" s="301"/>
      <c r="M86" s="302"/>
      <c r="N86" s="302"/>
      <c r="O86" s="301"/>
      <c r="P86" s="292" t="e">
        <f>L86+#REF!</f>
        <v>#REF!</v>
      </c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</row>
    <row r="87" spans="1:68" s="303" customFormat="1" ht="16.5" hidden="1">
      <c r="A87" s="288" t="s">
        <v>309</v>
      </c>
      <c r="B87" s="289">
        <v>4123</v>
      </c>
      <c r="C87" s="351"/>
      <c r="D87" s="351"/>
      <c r="E87" s="351"/>
      <c r="F87" s="351"/>
      <c r="G87" s="351"/>
      <c r="H87" s="351"/>
      <c r="I87" s="351"/>
      <c r="J87" s="351"/>
      <c r="K87" s="351"/>
      <c r="L87" s="301"/>
      <c r="M87" s="302"/>
      <c r="N87" s="302"/>
      <c r="O87" s="301"/>
      <c r="P87" s="292" t="e">
        <f>L87+#REF!</f>
        <v>#REF!</v>
      </c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</row>
    <row r="88" spans="1:68" s="285" customFormat="1" ht="27.75" customHeight="1" hidden="1">
      <c r="A88" s="304" t="s">
        <v>310</v>
      </c>
      <c r="B88" s="305"/>
      <c r="C88" s="354"/>
      <c r="D88" s="354"/>
      <c r="E88" s="354"/>
      <c r="F88" s="354"/>
      <c r="G88" s="354"/>
      <c r="H88" s="354"/>
      <c r="I88" s="354"/>
      <c r="J88" s="354"/>
      <c r="K88" s="354"/>
      <c r="L88" s="306"/>
      <c r="M88" s="307"/>
      <c r="N88" s="288"/>
      <c r="O88" s="306"/>
      <c r="P88" s="292" t="e">
        <f>L88+#REF!</f>
        <v>#REF!</v>
      </c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</row>
    <row r="89" spans="1:68" s="311" customFormat="1" ht="16.5" hidden="1">
      <c r="A89" s="308" t="s">
        <v>311</v>
      </c>
      <c r="B89" s="309">
        <v>4200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6"/>
      <c r="M89" s="307"/>
      <c r="N89" s="310"/>
      <c r="O89" s="306"/>
      <c r="P89" s="292" t="e">
        <f>L89+#REF!</f>
        <v>#REF!</v>
      </c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6"/>
      <c r="AR89" s="286"/>
      <c r="AS89" s="286"/>
      <c r="AT89" s="286"/>
      <c r="AU89" s="286"/>
      <c r="AV89" s="286"/>
      <c r="AW89" s="286"/>
      <c r="AX89" s="286"/>
      <c r="AY89" s="286"/>
      <c r="AZ89" s="286"/>
      <c r="BA89" s="286"/>
      <c r="BB89" s="286"/>
      <c r="BC89" s="286"/>
      <c r="BD89" s="286"/>
      <c r="BE89" s="286"/>
      <c r="BF89" s="286"/>
      <c r="BG89" s="286"/>
      <c r="BH89" s="286"/>
      <c r="BI89" s="286"/>
      <c r="BJ89" s="286"/>
      <c r="BK89" s="286"/>
      <c r="BL89" s="286"/>
      <c r="BM89" s="286"/>
      <c r="BN89" s="286"/>
      <c r="BO89" s="286"/>
      <c r="BP89" s="286"/>
    </row>
    <row r="90" spans="1:68" s="311" customFormat="1" ht="16.5" hidden="1">
      <c r="A90" s="297" t="s">
        <v>311</v>
      </c>
      <c r="B90" s="312">
        <v>4210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13"/>
      <c r="M90" s="314"/>
      <c r="N90" s="315"/>
      <c r="O90" s="313"/>
      <c r="P90" s="292" t="e">
        <f>L90+#REF!</f>
        <v>#REF!</v>
      </c>
      <c r="Q90" s="286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/>
      <c r="AO90" s="286"/>
      <c r="AP90" s="286"/>
      <c r="AQ90" s="286"/>
      <c r="AR90" s="286"/>
      <c r="AS90" s="286"/>
      <c r="AT90" s="286"/>
      <c r="AU90" s="286"/>
      <c r="AV90" s="286"/>
      <c r="AW90" s="286"/>
      <c r="AX90" s="286"/>
      <c r="AY90" s="286"/>
      <c r="AZ90" s="286"/>
      <c r="BA90" s="286"/>
      <c r="BB90" s="286"/>
      <c r="BC90" s="286"/>
      <c r="BD90" s="286"/>
      <c r="BE90" s="286"/>
      <c r="BF90" s="286"/>
      <c r="BG90" s="286"/>
      <c r="BH90" s="286"/>
      <c r="BI90" s="286"/>
      <c r="BJ90" s="286"/>
      <c r="BK90" s="286"/>
      <c r="BL90" s="286"/>
      <c r="BM90" s="286"/>
      <c r="BN90" s="286"/>
      <c r="BO90" s="286"/>
      <c r="BP90" s="286"/>
    </row>
    <row r="91" spans="1:68" s="320" customFormat="1" ht="16.5" customHeight="1">
      <c r="A91" s="316"/>
      <c r="B91" s="317"/>
      <c r="C91" s="317"/>
      <c r="D91" s="317"/>
      <c r="E91" s="317"/>
      <c r="F91" s="317"/>
      <c r="G91" s="317"/>
      <c r="H91" s="317"/>
      <c r="I91" s="317"/>
      <c r="J91" s="317"/>
      <c r="K91" s="317"/>
      <c r="L91" s="318" t="s">
        <v>321</v>
      </c>
      <c r="M91" s="371"/>
      <c r="N91" s="373"/>
      <c r="O91" s="374">
        <f>SUM(M91:N91)</f>
        <v>0</v>
      </c>
      <c r="P91" s="319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286"/>
      <c r="BE91" s="286"/>
      <c r="BF91" s="286"/>
      <c r="BG91" s="286"/>
      <c r="BH91" s="286"/>
      <c r="BI91" s="286"/>
      <c r="BJ91" s="286"/>
      <c r="BK91" s="286"/>
      <c r="BL91" s="286"/>
      <c r="BM91" s="286"/>
      <c r="BN91" s="286"/>
      <c r="BO91" s="286"/>
      <c r="BP91" s="286"/>
    </row>
    <row r="92" spans="1:68" s="323" customFormat="1" ht="12.75" customHeight="1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2"/>
      <c r="M92" s="372"/>
      <c r="O92" s="322"/>
      <c r="P92" s="324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/>
      <c r="AO92" s="286"/>
      <c r="AP92" s="286"/>
      <c r="AQ92" s="286"/>
      <c r="AR92" s="286"/>
      <c r="AS92" s="286"/>
      <c r="AT92" s="286"/>
      <c r="AU92" s="286"/>
      <c r="AV92" s="286"/>
      <c r="AW92" s="286"/>
      <c r="AX92" s="286"/>
      <c r="AY92" s="286"/>
      <c r="AZ92" s="286"/>
      <c r="BA92" s="286"/>
      <c r="BB92" s="286"/>
      <c r="BC92" s="286"/>
      <c r="BD92" s="286"/>
      <c r="BE92" s="286"/>
      <c r="BF92" s="286"/>
      <c r="BG92" s="286"/>
      <c r="BH92" s="286"/>
      <c r="BI92" s="286"/>
      <c r="BJ92" s="286"/>
      <c r="BK92" s="286"/>
      <c r="BL92" s="286"/>
      <c r="BM92" s="286"/>
      <c r="BN92" s="286"/>
      <c r="BO92" s="286"/>
      <c r="BP92" s="286"/>
    </row>
    <row r="93" spans="1:68" s="320" customFormat="1" ht="13.5" customHeight="1">
      <c r="A93" s="325" t="s">
        <v>319</v>
      </c>
      <c r="B93" s="365"/>
      <c r="C93" s="364"/>
      <c r="D93" s="356"/>
      <c r="E93" s="356"/>
      <c r="F93" s="356"/>
      <c r="H93" s="365"/>
      <c r="I93" s="366" t="s">
        <v>320</v>
      </c>
      <c r="J93" s="322"/>
      <c r="L93" s="369">
        <v>2110</v>
      </c>
      <c r="M93" s="368">
        <f>M53-M91</f>
        <v>0</v>
      </c>
      <c r="N93" s="368">
        <f>N53-N91</f>
        <v>5161</v>
      </c>
      <c r="O93" s="242">
        <f>SUM(M93:N93)</f>
        <v>5161</v>
      </c>
      <c r="P93" s="324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/>
      <c r="AO93" s="286"/>
      <c r="AP93" s="286"/>
      <c r="AQ93" s="286"/>
      <c r="AR93" s="286"/>
      <c r="AS93" s="286"/>
      <c r="AT93" s="286"/>
      <c r="AU93" s="286"/>
      <c r="AV93" s="286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6"/>
      <c r="BH93" s="286"/>
      <c r="BI93" s="286"/>
      <c r="BJ93" s="286"/>
      <c r="BK93" s="286"/>
      <c r="BL93" s="286"/>
      <c r="BM93" s="286"/>
      <c r="BN93" s="286"/>
      <c r="BO93" s="286"/>
      <c r="BP93" s="286"/>
    </row>
    <row r="94" spans="1:68" s="320" customFormat="1" ht="11.25" customHeight="1">
      <c r="A94" s="325"/>
      <c r="C94" s="364"/>
      <c r="D94" s="357"/>
      <c r="E94" s="367" t="s">
        <v>312</v>
      </c>
      <c r="F94" s="357"/>
      <c r="H94" s="363"/>
      <c r="I94" s="363" t="s">
        <v>313</v>
      </c>
      <c r="J94" s="322"/>
      <c r="L94" s="303"/>
      <c r="M94" s="287"/>
      <c r="P94" s="324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  <c r="AX94" s="286"/>
      <c r="AY94" s="286"/>
      <c r="AZ94" s="286"/>
      <c r="BA94" s="286"/>
      <c r="BB94" s="286"/>
      <c r="BC94" s="286"/>
      <c r="BD94" s="286"/>
      <c r="BE94" s="286"/>
      <c r="BF94" s="286"/>
      <c r="BG94" s="286"/>
      <c r="BH94" s="286"/>
      <c r="BI94" s="286"/>
      <c r="BJ94" s="286"/>
      <c r="BK94" s="286"/>
      <c r="BL94" s="286"/>
      <c r="BM94" s="286"/>
      <c r="BN94" s="286"/>
      <c r="BO94" s="286"/>
      <c r="BP94" s="286"/>
    </row>
    <row r="95" spans="1:68" s="287" customFormat="1" ht="15" customHeight="1">
      <c r="A95" s="326"/>
      <c r="B95" s="363"/>
      <c r="C95" s="364"/>
      <c r="D95" s="364"/>
      <c r="E95" s="364"/>
      <c r="F95" s="364"/>
      <c r="G95" s="364"/>
      <c r="H95" s="364"/>
      <c r="I95" s="364"/>
      <c r="J95" s="364"/>
      <c r="K95" s="364"/>
      <c r="L95" s="370" t="s">
        <v>223</v>
      </c>
      <c r="M95" s="373"/>
      <c r="N95" s="373"/>
      <c r="O95" s="242">
        <f>SUM(M95:N95)</f>
        <v>0</v>
      </c>
      <c r="P95" s="324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  <c r="BG95" s="286"/>
      <c r="BH95" s="286"/>
      <c r="BI95" s="286"/>
      <c r="BJ95" s="286"/>
      <c r="BK95" s="286"/>
      <c r="BL95" s="286"/>
      <c r="BM95" s="286"/>
      <c r="BN95" s="286"/>
      <c r="BO95" s="286"/>
      <c r="BP95" s="286"/>
    </row>
    <row r="96" spans="1:68" s="287" customFormat="1" ht="14.25" customHeight="1">
      <c r="A96" s="327" t="s">
        <v>408</v>
      </c>
      <c r="C96" s="320"/>
      <c r="D96" s="320"/>
      <c r="E96" s="320"/>
      <c r="F96" s="320"/>
      <c r="G96" s="320"/>
      <c r="H96" s="320"/>
      <c r="I96" s="320"/>
      <c r="J96" s="320"/>
      <c r="K96" s="320"/>
      <c r="L96" s="370" t="s">
        <v>88</v>
      </c>
      <c r="M96" s="368">
        <f>M93-M95</f>
        <v>0</v>
      </c>
      <c r="O96" s="242">
        <f>SUM(M96:N96)</f>
        <v>0</v>
      </c>
      <c r="P96" s="324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  <c r="AX96" s="286"/>
      <c r="AY96" s="286"/>
      <c r="AZ96" s="286"/>
      <c r="BA96" s="286"/>
      <c r="BB96" s="286"/>
      <c r="BC96" s="286"/>
      <c r="BD96" s="286"/>
      <c r="BE96" s="286"/>
      <c r="BF96" s="286"/>
      <c r="BG96" s="286"/>
      <c r="BH96" s="286"/>
      <c r="BI96" s="286"/>
      <c r="BJ96" s="286"/>
      <c r="BK96" s="286"/>
      <c r="BL96" s="286"/>
      <c r="BM96" s="286"/>
      <c r="BN96" s="286"/>
      <c r="BO96" s="286"/>
      <c r="BP96" s="286"/>
    </row>
    <row r="97" spans="1:68" s="287" customFormat="1" ht="11.25" customHeight="1">
      <c r="A97" s="329" t="s">
        <v>314</v>
      </c>
      <c r="C97" s="320"/>
      <c r="D97" s="320"/>
      <c r="E97" s="320"/>
      <c r="F97" s="320"/>
      <c r="G97" s="320"/>
      <c r="H97" s="320"/>
      <c r="I97" s="320"/>
      <c r="J97" s="320"/>
      <c r="K97" s="320"/>
      <c r="L97" s="328"/>
      <c r="O97" s="322"/>
      <c r="P97" s="324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/>
      <c r="AO97" s="286"/>
      <c r="AP97" s="286"/>
      <c r="AQ97" s="286"/>
      <c r="AR97" s="286"/>
      <c r="AS97" s="286"/>
      <c r="AT97" s="286"/>
      <c r="AU97" s="286"/>
      <c r="AV97" s="286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6"/>
      <c r="BH97" s="286"/>
      <c r="BI97" s="286"/>
      <c r="BJ97" s="286"/>
      <c r="BK97" s="286"/>
      <c r="BL97" s="286"/>
      <c r="BM97" s="286"/>
      <c r="BN97" s="286"/>
      <c r="BO97" s="286"/>
      <c r="BP97" s="286"/>
    </row>
    <row r="98" spans="12:16" s="358" customFormat="1" ht="12.75">
      <c r="L98" s="330"/>
      <c r="O98" s="330"/>
      <c r="P98" s="33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54"/>
  <sheetViews>
    <sheetView view="pageBreakPreview" zoomScaleSheetLayoutView="100" zoomScalePageLayoutView="0" workbookViewId="0" topLeftCell="A56">
      <selection activeCell="D136" sqref="D136"/>
    </sheetView>
  </sheetViews>
  <sheetFormatPr defaultColWidth="9.00390625" defaultRowHeight="12.75"/>
  <cols>
    <col min="1" max="1" width="4.00390625" style="92" customWidth="1"/>
    <col min="2" max="2" width="37.625" style="1" customWidth="1"/>
    <col min="3" max="3" width="10.625" style="1" customWidth="1"/>
    <col min="4" max="4" width="13.875" style="1" customWidth="1"/>
    <col min="5" max="5" width="12.75390625" style="1" customWidth="1"/>
    <col min="6" max="6" width="15.375" style="1" customWidth="1"/>
    <col min="7" max="7" width="15.875" style="1" customWidth="1"/>
    <col min="8" max="8" width="18.625" style="1" customWidth="1"/>
    <col min="9" max="9" width="13.875" style="1" customWidth="1"/>
    <col min="10" max="10" width="19.00390625" style="1" hidden="1" customWidth="1"/>
    <col min="11" max="11" width="13.875" style="1" hidden="1" customWidth="1"/>
    <col min="12" max="12" width="11.25390625" style="1" customWidth="1"/>
    <col min="13" max="13" width="11.625" style="19" customWidth="1"/>
    <col min="14" max="14" width="10.625" style="19" customWidth="1"/>
    <col min="15" max="15" width="10.875" style="19" customWidth="1"/>
    <col min="16" max="21" width="8.875" style="19" customWidth="1"/>
    <col min="22" max="16384" width="9.125" style="1" customWidth="1"/>
  </cols>
  <sheetData>
    <row r="1" ht="12.75">
      <c r="H1" s="19" t="s">
        <v>189</v>
      </c>
    </row>
    <row r="2" ht="12.75">
      <c r="H2" s="19" t="s">
        <v>190</v>
      </c>
    </row>
    <row r="3" spans="3:8" ht="15.75">
      <c r="C3" s="93"/>
      <c r="D3" s="93" t="s">
        <v>400</v>
      </c>
      <c r="E3" s="93"/>
      <c r="F3" s="93"/>
      <c r="G3" s="93"/>
      <c r="H3" s="19" t="s">
        <v>191</v>
      </c>
    </row>
    <row r="4" spans="5:7" ht="15.75">
      <c r="E4" s="93" t="s">
        <v>405</v>
      </c>
      <c r="F4" s="93"/>
      <c r="G4" s="93"/>
    </row>
    <row r="5" spans="1:9" s="2" customFormat="1" ht="14.25" customHeight="1">
      <c r="A5" s="105"/>
      <c r="B5" s="12" t="s">
        <v>222</v>
      </c>
      <c r="C5" s="12"/>
      <c r="D5" s="12"/>
      <c r="E5" s="12"/>
      <c r="F5" s="12"/>
      <c r="G5" s="12"/>
      <c r="H5" s="12"/>
      <c r="I5" s="77"/>
    </row>
    <row r="6" ht="12.75">
      <c r="C6" s="1" t="s">
        <v>192</v>
      </c>
    </row>
    <row r="7" ht="13.5" thickBot="1"/>
    <row r="8" spans="1:30" ht="134.25" customHeight="1" thickBot="1">
      <c r="A8" s="404" t="s">
        <v>0</v>
      </c>
      <c r="B8" s="405" t="s">
        <v>71</v>
      </c>
      <c r="C8" s="406" t="s">
        <v>195</v>
      </c>
      <c r="D8" s="406" t="s">
        <v>57</v>
      </c>
      <c r="E8" s="406" t="s">
        <v>176</v>
      </c>
      <c r="F8" s="406" t="s">
        <v>73</v>
      </c>
      <c r="G8" s="406" t="s">
        <v>74</v>
      </c>
      <c r="H8" s="406" t="s">
        <v>165</v>
      </c>
      <c r="I8" s="407" t="s">
        <v>1</v>
      </c>
      <c r="J8" s="80"/>
      <c r="K8" s="88" t="s">
        <v>177</v>
      </c>
      <c r="M8" s="20">
        <v>10116</v>
      </c>
      <c r="N8" s="20">
        <v>90412</v>
      </c>
      <c r="O8" s="20">
        <v>90416</v>
      </c>
      <c r="P8" s="20">
        <v>91209</v>
      </c>
      <c r="Q8" s="20">
        <v>120100</v>
      </c>
      <c r="R8" s="20">
        <v>120201</v>
      </c>
      <c r="S8" s="20">
        <v>120400</v>
      </c>
      <c r="T8" s="20">
        <v>250203</v>
      </c>
      <c r="U8" s="21" t="s">
        <v>89</v>
      </c>
      <c r="V8" s="21" t="s">
        <v>90</v>
      </c>
      <c r="W8" s="21" t="s">
        <v>91</v>
      </c>
      <c r="X8" s="21" t="s">
        <v>92</v>
      </c>
      <c r="Y8" s="21" t="s">
        <v>93</v>
      </c>
      <c r="Z8" s="21" t="s">
        <v>94</v>
      </c>
      <c r="AA8" s="21" t="s">
        <v>95</v>
      </c>
      <c r="AB8" s="21" t="s">
        <v>96</v>
      </c>
      <c r="AC8" s="21" t="s">
        <v>97</v>
      </c>
      <c r="AD8" s="21" t="s">
        <v>90</v>
      </c>
    </row>
    <row r="9" spans="1:13" ht="15" customHeight="1" thickBot="1">
      <c r="A9" s="89" t="s">
        <v>178</v>
      </c>
      <c r="B9" s="90" t="s">
        <v>179</v>
      </c>
      <c r="C9" s="90" t="s">
        <v>180</v>
      </c>
      <c r="D9" s="90" t="s">
        <v>181</v>
      </c>
      <c r="E9" s="90" t="s">
        <v>182</v>
      </c>
      <c r="F9" s="90" t="s">
        <v>183</v>
      </c>
      <c r="G9" s="90" t="s">
        <v>184</v>
      </c>
      <c r="H9" s="90" t="s">
        <v>185</v>
      </c>
      <c r="I9" s="91" t="s">
        <v>197</v>
      </c>
      <c r="J9" s="152"/>
      <c r="K9" s="398"/>
      <c r="L9" s="400">
        <f>L10-E10</f>
        <v>29454.599999999977</v>
      </c>
      <c r="M9" s="19" t="s">
        <v>340</v>
      </c>
    </row>
    <row r="10" spans="1:13" s="7" customFormat="1" ht="25.5" customHeight="1">
      <c r="A10" s="408"/>
      <c r="B10" s="409" t="s">
        <v>119</v>
      </c>
      <c r="C10" s="399"/>
      <c r="D10" s="399"/>
      <c r="E10" s="410">
        <f>SUM(E11:E49)</f>
        <v>491168</v>
      </c>
      <c r="F10" s="399"/>
      <c r="G10" s="411"/>
      <c r="H10" s="399"/>
      <c r="I10" s="412"/>
      <c r="J10" s="134"/>
      <c r="K10" s="50"/>
      <c r="L10" s="410">
        <f>'17.09'!P24</f>
        <v>520622.6</v>
      </c>
      <c r="M10" s="7" t="s">
        <v>339</v>
      </c>
    </row>
    <row r="11" spans="1:21" ht="27.75" customHeight="1">
      <c r="A11" s="53">
        <v>1</v>
      </c>
      <c r="B11" s="3" t="s">
        <v>132</v>
      </c>
      <c r="C11" s="3">
        <v>1131</v>
      </c>
      <c r="D11" s="94" t="s">
        <v>2</v>
      </c>
      <c r="E11" s="5">
        <v>21000</v>
      </c>
      <c r="F11" s="27" t="s">
        <v>196</v>
      </c>
      <c r="G11" s="27" t="s">
        <v>196</v>
      </c>
      <c r="H11" s="27" t="s">
        <v>196</v>
      </c>
      <c r="I11" s="30" t="s">
        <v>4</v>
      </c>
      <c r="J11" s="114" t="s">
        <v>12</v>
      </c>
      <c r="K11" s="3" t="s">
        <v>118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29.25" customHeight="1">
      <c r="A12" s="53">
        <v>2</v>
      </c>
      <c r="B12" s="3" t="s">
        <v>373</v>
      </c>
      <c r="C12" s="3">
        <v>1131</v>
      </c>
      <c r="D12" s="94" t="s">
        <v>2</v>
      </c>
      <c r="E12" s="5">
        <v>15000</v>
      </c>
      <c r="F12" s="27" t="s">
        <v>196</v>
      </c>
      <c r="G12" s="27" t="s">
        <v>196</v>
      </c>
      <c r="H12" s="27" t="s">
        <v>196</v>
      </c>
      <c r="I12" s="136" t="s">
        <v>45</v>
      </c>
      <c r="J12" s="114" t="s">
        <v>78</v>
      </c>
      <c r="K12" s="3" t="s">
        <v>68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26.25" customHeight="1">
      <c r="A13" s="53">
        <v>4</v>
      </c>
      <c r="B13" s="3" t="s">
        <v>133</v>
      </c>
      <c r="C13" s="3">
        <v>1131</v>
      </c>
      <c r="D13" s="94" t="s">
        <v>2</v>
      </c>
      <c r="E13" s="5">
        <v>25750</v>
      </c>
      <c r="F13" s="27" t="s">
        <v>196</v>
      </c>
      <c r="G13" s="27" t="s">
        <v>196</v>
      </c>
      <c r="H13" s="27" t="s">
        <v>196</v>
      </c>
      <c r="I13" s="136" t="s">
        <v>6</v>
      </c>
      <c r="J13" s="144" t="s">
        <v>70</v>
      </c>
      <c r="K13" s="3" t="s">
        <v>3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32.25" customHeight="1">
      <c r="A14" s="53">
        <v>5</v>
      </c>
      <c r="B14" s="3" t="s">
        <v>131</v>
      </c>
      <c r="C14" s="3">
        <v>1131</v>
      </c>
      <c r="D14" s="94" t="s">
        <v>2</v>
      </c>
      <c r="E14" s="384">
        <v>70000</v>
      </c>
      <c r="F14" s="27" t="s">
        <v>196</v>
      </c>
      <c r="G14" s="27" t="s">
        <v>196</v>
      </c>
      <c r="H14" s="27" t="s">
        <v>196</v>
      </c>
      <c r="I14" s="136" t="s">
        <v>5</v>
      </c>
      <c r="J14" s="144" t="s">
        <v>161</v>
      </c>
      <c r="K14" s="3" t="s">
        <v>3</v>
      </c>
      <c r="M14" s="7"/>
      <c r="N14" s="7"/>
      <c r="O14" s="7"/>
      <c r="P14" s="7"/>
      <c r="Q14" s="7"/>
      <c r="R14" s="7"/>
      <c r="S14" s="7"/>
      <c r="T14" s="7"/>
      <c r="U14" s="7"/>
    </row>
    <row r="15" spans="1:21" ht="27.75" customHeight="1">
      <c r="A15" s="53">
        <v>6</v>
      </c>
      <c r="B15" s="3" t="s">
        <v>134</v>
      </c>
      <c r="C15" s="3">
        <v>1131</v>
      </c>
      <c r="D15" s="94" t="s">
        <v>2</v>
      </c>
      <c r="E15" s="5">
        <v>3500</v>
      </c>
      <c r="F15" s="27" t="s">
        <v>196</v>
      </c>
      <c r="G15" s="27" t="s">
        <v>196</v>
      </c>
      <c r="H15" s="27" t="s">
        <v>196</v>
      </c>
      <c r="I15" s="136" t="s">
        <v>15</v>
      </c>
      <c r="J15" s="114" t="s">
        <v>12</v>
      </c>
      <c r="K15" s="3" t="s">
        <v>3</v>
      </c>
      <c r="M15" s="7"/>
      <c r="N15" s="7"/>
      <c r="O15" s="7"/>
      <c r="P15" s="7"/>
      <c r="Q15" s="7"/>
      <c r="R15" s="7"/>
      <c r="S15" s="7"/>
      <c r="T15" s="7"/>
      <c r="U15" s="7"/>
    </row>
    <row r="16" spans="1:21" ht="39" customHeight="1">
      <c r="A16" s="53">
        <v>7</v>
      </c>
      <c r="B16" s="3" t="s">
        <v>353</v>
      </c>
      <c r="C16" s="3">
        <v>1131</v>
      </c>
      <c r="D16" s="94" t="s">
        <v>2</v>
      </c>
      <c r="E16" s="5">
        <f>20000+10000</f>
        <v>30000</v>
      </c>
      <c r="F16" s="27" t="s">
        <v>196</v>
      </c>
      <c r="G16" s="27" t="s">
        <v>196</v>
      </c>
      <c r="H16" s="27" t="s">
        <v>196</v>
      </c>
      <c r="I16" s="136" t="s">
        <v>7</v>
      </c>
      <c r="J16" s="114" t="s">
        <v>87</v>
      </c>
      <c r="K16" s="3" t="s">
        <v>3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ht="30.75" customHeight="1">
      <c r="A17" s="53">
        <v>8</v>
      </c>
      <c r="B17" s="3" t="s">
        <v>42</v>
      </c>
      <c r="C17" s="3">
        <v>1131</v>
      </c>
      <c r="D17" s="94" t="s">
        <v>2</v>
      </c>
      <c r="E17" s="5">
        <f>16000+5000</f>
        <v>21000</v>
      </c>
      <c r="F17" s="27" t="s">
        <v>196</v>
      </c>
      <c r="G17" s="27" t="s">
        <v>196</v>
      </c>
      <c r="H17" s="27" t="s">
        <v>196</v>
      </c>
      <c r="I17" s="136" t="s">
        <v>41</v>
      </c>
      <c r="J17" s="114" t="s">
        <v>158</v>
      </c>
      <c r="K17" s="3" t="s">
        <v>56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45" customHeight="1" thickBot="1">
      <c r="A18" s="55">
        <v>9</v>
      </c>
      <c r="B18" s="56" t="s">
        <v>130</v>
      </c>
      <c r="C18" s="56">
        <v>1131</v>
      </c>
      <c r="D18" s="96" t="s">
        <v>2</v>
      </c>
      <c r="E18" s="116">
        <f>5000</f>
        <v>5000</v>
      </c>
      <c r="F18" s="39" t="s">
        <v>196</v>
      </c>
      <c r="G18" s="39" t="s">
        <v>196</v>
      </c>
      <c r="H18" s="39" t="s">
        <v>196</v>
      </c>
      <c r="I18" s="113" t="s">
        <v>129</v>
      </c>
      <c r="J18" s="114" t="s">
        <v>87</v>
      </c>
      <c r="K18" s="3" t="s">
        <v>3</v>
      </c>
      <c r="M18" s="7"/>
      <c r="N18" s="7"/>
      <c r="O18" s="7"/>
      <c r="P18" s="7"/>
      <c r="Q18" s="7"/>
      <c r="R18" s="7"/>
      <c r="S18" s="7"/>
      <c r="T18" s="7"/>
      <c r="U18" s="7"/>
    </row>
    <row r="19" spans="1:12" ht="15" customHeight="1" thickBot="1">
      <c r="A19" s="89" t="s">
        <v>178</v>
      </c>
      <c r="B19" s="90" t="s">
        <v>179</v>
      </c>
      <c r="C19" s="90" t="s">
        <v>180</v>
      </c>
      <c r="D19" s="90" t="s">
        <v>181</v>
      </c>
      <c r="E19" s="90" t="s">
        <v>182</v>
      </c>
      <c r="F19" s="90" t="s">
        <v>183</v>
      </c>
      <c r="G19" s="90" t="s">
        <v>184</v>
      </c>
      <c r="H19" s="90" t="s">
        <v>185</v>
      </c>
      <c r="I19" s="91" t="s">
        <v>197</v>
      </c>
      <c r="J19" s="152"/>
      <c r="K19" s="90"/>
      <c r="L19" s="23"/>
    </row>
    <row r="20" spans="1:21" ht="63.75" customHeight="1">
      <c r="A20" s="138">
        <v>10</v>
      </c>
      <c r="B20" s="413" t="s">
        <v>135</v>
      </c>
      <c r="C20" s="119">
        <v>1131</v>
      </c>
      <c r="D20" s="139" t="s">
        <v>2</v>
      </c>
      <c r="E20" s="140">
        <f>20000</f>
        <v>20000</v>
      </c>
      <c r="F20" s="119" t="s">
        <v>196</v>
      </c>
      <c r="G20" s="119" t="s">
        <v>196</v>
      </c>
      <c r="H20" s="119" t="s">
        <v>196</v>
      </c>
      <c r="I20" s="141" t="s">
        <v>8</v>
      </c>
      <c r="J20" s="114" t="s">
        <v>87</v>
      </c>
      <c r="K20" s="3" t="s">
        <v>3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ht="29.25" customHeight="1">
      <c r="A21" s="53">
        <v>11</v>
      </c>
      <c r="B21" s="377" t="s">
        <v>324</v>
      </c>
      <c r="C21" s="3">
        <v>1131</v>
      </c>
      <c r="D21" s="94" t="s">
        <v>2</v>
      </c>
      <c r="E21" s="5">
        <v>40000</v>
      </c>
      <c r="F21" s="27" t="s">
        <v>196</v>
      </c>
      <c r="G21" s="27" t="s">
        <v>196</v>
      </c>
      <c r="H21" s="27" t="s">
        <v>196</v>
      </c>
      <c r="I21" s="142" t="s">
        <v>323</v>
      </c>
      <c r="J21" s="114" t="s">
        <v>87</v>
      </c>
      <c r="K21" s="3" t="s">
        <v>3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ht="29.25" customHeight="1">
      <c r="A22" s="53">
        <v>12</v>
      </c>
      <c r="B22" s="377" t="s">
        <v>351</v>
      </c>
      <c r="C22" s="3">
        <v>1131</v>
      </c>
      <c r="D22" s="94" t="s">
        <v>2</v>
      </c>
      <c r="E22" s="5">
        <v>20000</v>
      </c>
      <c r="F22" s="27" t="s">
        <v>196</v>
      </c>
      <c r="G22" s="27" t="s">
        <v>196</v>
      </c>
      <c r="H22" s="27" t="s">
        <v>196</v>
      </c>
      <c r="I22" s="142" t="s">
        <v>352</v>
      </c>
      <c r="J22" s="114"/>
      <c r="K22" s="3"/>
      <c r="M22" s="7"/>
      <c r="N22" s="7"/>
      <c r="O22" s="7"/>
      <c r="P22" s="7"/>
      <c r="Q22" s="7"/>
      <c r="R22" s="7"/>
      <c r="S22" s="7"/>
      <c r="T22" s="7"/>
      <c r="U22" s="7"/>
    </row>
    <row r="23" spans="1:21" ht="24.75" customHeight="1">
      <c r="A23" s="53">
        <v>13</v>
      </c>
      <c r="B23" s="57" t="s">
        <v>143</v>
      </c>
      <c r="C23" s="3">
        <v>1131</v>
      </c>
      <c r="D23" s="94" t="s">
        <v>2</v>
      </c>
      <c r="E23" s="5">
        <f>3000-2000</f>
        <v>1000</v>
      </c>
      <c r="F23" s="27" t="s">
        <v>196</v>
      </c>
      <c r="G23" s="27" t="s">
        <v>196</v>
      </c>
      <c r="H23" s="27" t="s">
        <v>196</v>
      </c>
      <c r="I23" s="142" t="s">
        <v>144</v>
      </c>
      <c r="J23" s="114" t="s">
        <v>87</v>
      </c>
      <c r="K23" s="3" t="s">
        <v>3</v>
      </c>
      <c r="M23" s="7"/>
      <c r="N23" s="7"/>
      <c r="O23" s="7"/>
      <c r="P23" s="7"/>
      <c r="Q23" s="7"/>
      <c r="R23" s="7"/>
      <c r="S23" s="7"/>
      <c r="T23" s="7"/>
      <c r="U23" s="7"/>
    </row>
    <row r="24" spans="1:21" ht="26.25" customHeight="1">
      <c r="A24" s="53">
        <v>14</v>
      </c>
      <c r="B24" s="57" t="s">
        <v>146</v>
      </c>
      <c r="C24" s="3">
        <v>1131</v>
      </c>
      <c r="D24" s="94" t="s">
        <v>2</v>
      </c>
      <c r="E24" s="5">
        <f>4000-1000</f>
        <v>3000</v>
      </c>
      <c r="F24" s="27" t="s">
        <v>196</v>
      </c>
      <c r="G24" s="27" t="s">
        <v>196</v>
      </c>
      <c r="H24" s="27" t="s">
        <v>196</v>
      </c>
      <c r="I24" s="142" t="s">
        <v>147</v>
      </c>
      <c r="J24" s="114" t="s">
        <v>87</v>
      </c>
      <c r="K24" s="3" t="s">
        <v>3</v>
      </c>
      <c r="M24" s="7"/>
      <c r="N24" s="7"/>
      <c r="O24" s="7"/>
      <c r="P24" s="7"/>
      <c r="Q24" s="7"/>
      <c r="R24" s="7"/>
      <c r="S24" s="7"/>
      <c r="T24" s="7"/>
      <c r="U24" s="7"/>
    </row>
    <row r="25" spans="1:21" s="388" customFormat="1" ht="26.25" customHeight="1">
      <c r="A25" s="380">
        <v>15</v>
      </c>
      <c r="B25" s="381" t="s">
        <v>328</v>
      </c>
      <c r="C25" s="382">
        <v>1131</v>
      </c>
      <c r="D25" s="383" t="s">
        <v>2</v>
      </c>
      <c r="E25" s="384">
        <v>600</v>
      </c>
      <c r="F25" s="385" t="s">
        <v>196</v>
      </c>
      <c r="G25" s="385" t="s">
        <v>196</v>
      </c>
      <c r="H25" s="385" t="s">
        <v>196</v>
      </c>
      <c r="I25" s="386" t="s">
        <v>327</v>
      </c>
      <c r="J25" s="387" t="s">
        <v>87</v>
      </c>
      <c r="K25" s="382" t="s">
        <v>3</v>
      </c>
      <c r="M25" s="389"/>
      <c r="N25" s="389"/>
      <c r="O25" s="389"/>
      <c r="P25" s="389"/>
      <c r="Q25" s="389"/>
      <c r="R25" s="389"/>
      <c r="S25" s="389"/>
      <c r="T25" s="389"/>
      <c r="U25" s="389"/>
    </row>
    <row r="26" spans="1:21" s="388" customFormat="1" ht="23.25" customHeight="1">
      <c r="A26" s="380">
        <v>16</v>
      </c>
      <c r="B26" s="381" t="s">
        <v>329</v>
      </c>
      <c r="C26" s="382">
        <v>1131</v>
      </c>
      <c r="D26" s="383" t="s">
        <v>2</v>
      </c>
      <c r="E26" s="384">
        <v>4000</v>
      </c>
      <c r="F26" s="385" t="s">
        <v>196</v>
      </c>
      <c r="G26" s="385" t="s">
        <v>196</v>
      </c>
      <c r="H26" s="385" t="s">
        <v>196</v>
      </c>
      <c r="I26" s="386" t="s">
        <v>404</v>
      </c>
      <c r="J26" s="387" t="s">
        <v>87</v>
      </c>
      <c r="K26" s="382" t="s">
        <v>3</v>
      </c>
      <c r="M26" s="389"/>
      <c r="N26" s="389"/>
      <c r="O26" s="389"/>
      <c r="P26" s="389"/>
      <c r="Q26" s="389"/>
      <c r="R26" s="389"/>
      <c r="S26" s="389"/>
      <c r="T26" s="389"/>
      <c r="U26" s="389"/>
    </row>
    <row r="27" spans="1:21" s="388" customFormat="1" ht="32.25" customHeight="1">
      <c r="A27" s="380">
        <v>17</v>
      </c>
      <c r="B27" s="381" t="s">
        <v>330</v>
      </c>
      <c r="C27" s="382">
        <v>1131</v>
      </c>
      <c r="D27" s="383" t="s">
        <v>2</v>
      </c>
      <c r="E27" s="384">
        <v>800</v>
      </c>
      <c r="F27" s="385" t="s">
        <v>196</v>
      </c>
      <c r="G27" s="385" t="s">
        <v>196</v>
      </c>
      <c r="H27" s="385" t="s">
        <v>196</v>
      </c>
      <c r="I27" s="386" t="s">
        <v>403</v>
      </c>
      <c r="J27" s="387" t="s">
        <v>87</v>
      </c>
      <c r="K27" s="382" t="s">
        <v>3</v>
      </c>
      <c r="M27" s="389"/>
      <c r="N27" s="389"/>
      <c r="O27" s="389"/>
      <c r="P27" s="389"/>
      <c r="Q27" s="389"/>
      <c r="R27" s="389"/>
      <c r="S27" s="389"/>
      <c r="T27" s="389"/>
      <c r="U27" s="389"/>
    </row>
    <row r="28" spans="1:21" s="388" customFormat="1" ht="30.75" customHeight="1">
      <c r="A28" s="380">
        <v>18</v>
      </c>
      <c r="B28" s="381" t="s">
        <v>332</v>
      </c>
      <c r="C28" s="382">
        <v>1131</v>
      </c>
      <c r="D28" s="383" t="s">
        <v>2</v>
      </c>
      <c r="E28" s="384">
        <v>2200</v>
      </c>
      <c r="F28" s="385" t="s">
        <v>196</v>
      </c>
      <c r="G28" s="385" t="s">
        <v>196</v>
      </c>
      <c r="H28" s="385" t="s">
        <v>196</v>
      </c>
      <c r="I28" s="386" t="s">
        <v>331</v>
      </c>
      <c r="J28" s="387" t="s">
        <v>87</v>
      </c>
      <c r="K28" s="382" t="s">
        <v>3</v>
      </c>
      <c r="M28" s="389"/>
      <c r="N28" s="389"/>
      <c r="O28" s="389"/>
      <c r="P28" s="389"/>
      <c r="Q28" s="389"/>
      <c r="R28" s="389"/>
      <c r="S28" s="389"/>
      <c r="T28" s="389"/>
      <c r="U28" s="389"/>
    </row>
    <row r="29" spans="1:21" s="388" customFormat="1" ht="27.75" customHeight="1">
      <c r="A29" s="380">
        <v>19</v>
      </c>
      <c r="B29" s="381" t="s">
        <v>336</v>
      </c>
      <c r="C29" s="382">
        <v>1131</v>
      </c>
      <c r="D29" s="383" t="s">
        <v>2</v>
      </c>
      <c r="E29" s="384">
        <f>500+200</f>
        <v>700</v>
      </c>
      <c r="F29" s="385" t="s">
        <v>196</v>
      </c>
      <c r="G29" s="385" t="s">
        <v>196</v>
      </c>
      <c r="H29" s="385" t="s">
        <v>196</v>
      </c>
      <c r="I29" s="386" t="s">
        <v>333</v>
      </c>
      <c r="J29" s="387" t="s">
        <v>87</v>
      </c>
      <c r="K29" s="382" t="s">
        <v>3</v>
      </c>
      <c r="M29" s="389"/>
      <c r="N29" s="389"/>
      <c r="O29" s="389"/>
      <c r="P29" s="389"/>
      <c r="Q29" s="389"/>
      <c r="R29" s="389"/>
      <c r="S29" s="389"/>
      <c r="T29" s="389"/>
      <c r="U29" s="389"/>
    </row>
    <row r="30" spans="1:21" s="388" customFormat="1" ht="27" customHeight="1">
      <c r="A30" s="380">
        <v>20</v>
      </c>
      <c r="B30" s="401" t="s">
        <v>335</v>
      </c>
      <c r="C30" s="382">
        <v>1131</v>
      </c>
      <c r="D30" s="383" t="s">
        <v>2</v>
      </c>
      <c r="E30" s="384">
        <v>1000</v>
      </c>
      <c r="F30" s="385" t="s">
        <v>196</v>
      </c>
      <c r="G30" s="385" t="s">
        <v>196</v>
      </c>
      <c r="H30" s="385" t="s">
        <v>196</v>
      </c>
      <c r="I30" s="386" t="s">
        <v>334</v>
      </c>
      <c r="J30" s="387" t="s">
        <v>87</v>
      </c>
      <c r="K30" s="382" t="s">
        <v>3</v>
      </c>
      <c r="M30" s="389"/>
      <c r="N30" s="389"/>
      <c r="O30" s="389"/>
      <c r="P30" s="389"/>
      <c r="Q30" s="389"/>
      <c r="R30" s="389"/>
      <c r="S30" s="389"/>
      <c r="T30" s="389"/>
      <c r="U30" s="389"/>
    </row>
    <row r="31" spans="1:21" ht="27.75" customHeight="1">
      <c r="A31" s="53">
        <v>21</v>
      </c>
      <c r="B31" s="58" t="s">
        <v>356</v>
      </c>
      <c r="C31" s="3">
        <v>1131</v>
      </c>
      <c r="D31" s="94" t="s">
        <v>2</v>
      </c>
      <c r="E31" s="5">
        <v>7000</v>
      </c>
      <c r="F31" s="27" t="s">
        <v>196</v>
      </c>
      <c r="G31" s="27" t="s">
        <v>196</v>
      </c>
      <c r="H31" s="27" t="s">
        <v>196</v>
      </c>
      <c r="I31" s="142" t="s">
        <v>145</v>
      </c>
      <c r="J31" s="114" t="s">
        <v>87</v>
      </c>
      <c r="K31" s="3" t="s">
        <v>3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68.25" customHeight="1">
      <c r="A32" s="53">
        <v>22</v>
      </c>
      <c r="B32" s="414" t="s">
        <v>357</v>
      </c>
      <c r="C32" s="3">
        <v>1131</v>
      </c>
      <c r="D32" s="94" t="s">
        <v>2</v>
      </c>
      <c r="E32" s="5">
        <f>18000+1400</f>
        <v>19400</v>
      </c>
      <c r="F32" s="27" t="s">
        <v>196</v>
      </c>
      <c r="G32" s="27" t="s">
        <v>196</v>
      </c>
      <c r="H32" s="27" t="s">
        <v>196</v>
      </c>
      <c r="I32" s="136" t="s">
        <v>9</v>
      </c>
      <c r="J32" s="114" t="s">
        <v>12</v>
      </c>
      <c r="K32" s="3" t="s">
        <v>3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ht="47.25" customHeight="1">
      <c r="A33" s="53">
        <v>23</v>
      </c>
      <c r="B33" s="414" t="s">
        <v>358</v>
      </c>
      <c r="C33" s="3">
        <v>1131</v>
      </c>
      <c r="D33" s="94" t="s">
        <v>2</v>
      </c>
      <c r="E33" s="5">
        <v>10000</v>
      </c>
      <c r="F33" s="27" t="s">
        <v>196</v>
      </c>
      <c r="G33" s="27" t="s">
        <v>196</v>
      </c>
      <c r="H33" s="27" t="s">
        <v>196</v>
      </c>
      <c r="I33" s="136" t="s">
        <v>354</v>
      </c>
      <c r="J33" s="114"/>
      <c r="K33" s="3"/>
      <c r="M33" s="7"/>
      <c r="N33" s="7"/>
      <c r="O33" s="7"/>
      <c r="P33" s="7"/>
      <c r="Q33" s="7"/>
      <c r="R33" s="7"/>
      <c r="S33" s="7"/>
      <c r="T33" s="7"/>
      <c r="U33" s="7"/>
    </row>
    <row r="34" spans="1:21" ht="33.75" customHeight="1" thickBot="1">
      <c r="A34" s="53">
        <v>24</v>
      </c>
      <c r="B34" s="3" t="s">
        <v>220</v>
      </c>
      <c r="C34" s="3">
        <v>1131</v>
      </c>
      <c r="D34" s="94" t="s">
        <v>2</v>
      </c>
      <c r="E34" s="5">
        <v>3000</v>
      </c>
      <c r="F34" s="27" t="s">
        <v>196</v>
      </c>
      <c r="G34" s="27" t="s">
        <v>196</v>
      </c>
      <c r="H34" s="27" t="s">
        <v>196</v>
      </c>
      <c r="I34" s="136" t="s">
        <v>221</v>
      </c>
      <c r="J34" s="114" t="s">
        <v>12</v>
      </c>
      <c r="K34" s="3" t="s">
        <v>3</v>
      </c>
      <c r="M34" s="7"/>
      <c r="N34" s="7"/>
      <c r="O34" s="7"/>
      <c r="P34" s="7"/>
      <c r="Q34" s="7"/>
      <c r="R34" s="7"/>
      <c r="S34" s="7"/>
      <c r="T34" s="7"/>
      <c r="U34" s="7"/>
    </row>
    <row r="35" spans="1:12" ht="15" customHeight="1" thickBot="1">
      <c r="A35" s="89" t="s">
        <v>178</v>
      </c>
      <c r="B35" s="90" t="s">
        <v>179</v>
      </c>
      <c r="C35" s="90" t="s">
        <v>180</v>
      </c>
      <c r="D35" s="90" t="s">
        <v>181</v>
      </c>
      <c r="E35" s="90" t="s">
        <v>182</v>
      </c>
      <c r="F35" s="90" t="s">
        <v>183</v>
      </c>
      <c r="G35" s="90" t="s">
        <v>184</v>
      </c>
      <c r="H35" s="90" t="s">
        <v>185</v>
      </c>
      <c r="I35" s="91" t="s">
        <v>197</v>
      </c>
      <c r="J35" s="90" t="s">
        <v>198</v>
      </c>
      <c r="K35" s="89" t="s">
        <v>199</v>
      </c>
      <c r="L35" s="23"/>
    </row>
    <row r="36" spans="1:21" ht="30" customHeight="1">
      <c r="A36" s="53">
        <v>25</v>
      </c>
      <c r="B36" s="3" t="s">
        <v>136</v>
      </c>
      <c r="C36" s="3">
        <v>1131</v>
      </c>
      <c r="D36" s="94" t="s">
        <v>2</v>
      </c>
      <c r="E36" s="5">
        <v>5000</v>
      </c>
      <c r="F36" s="27" t="s">
        <v>196</v>
      </c>
      <c r="G36" s="27" t="s">
        <v>196</v>
      </c>
      <c r="H36" s="27" t="s">
        <v>196</v>
      </c>
      <c r="I36" s="136" t="s">
        <v>10</v>
      </c>
      <c r="J36" s="114" t="s">
        <v>12</v>
      </c>
      <c r="K36" s="3" t="s">
        <v>3</v>
      </c>
      <c r="M36" s="7"/>
      <c r="N36" s="7"/>
      <c r="O36" s="7"/>
      <c r="P36" s="7"/>
      <c r="Q36" s="7"/>
      <c r="R36" s="7"/>
      <c r="S36" s="7"/>
      <c r="T36" s="7"/>
      <c r="U36" s="7"/>
    </row>
    <row r="37" spans="1:21" ht="48" customHeight="1">
      <c r="A37" s="53">
        <v>26</v>
      </c>
      <c r="B37" s="3" t="s">
        <v>137</v>
      </c>
      <c r="C37" s="3">
        <v>1131</v>
      </c>
      <c r="D37" s="94" t="s">
        <v>2</v>
      </c>
      <c r="E37" s="5">
        <v>10000</v>
      </c>
      <c r="F37" s="27" t="s">
        <v>196</v>
      </c>
      <c r="G37" s="27" t="s">
        <v>196</v>
      </c>
      <c r="H37" s="27" t="s">
        <v>196</v>
      </c>
      <c r="I37" s="136" t="s">
        <v>11</v>
      </c>
      <c r="J37" s="114" t="s">
        <v>12</v>
      </c>
      <c r="K37" s="3" t="s">
        <v>3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33" customHeight="1">
      <c r="A38" s="53">
        <v>27</v>
      </c>
      <c r="B38" s="3" t="s">
        <v>186</v>
      </c>
      <c r="C38" s="3">
        <v>1131</v>
      </c>
      <c r="D38" s="94" t="s">
        <v>2</v>
      </c>
      <c r="E38" s="5">
        <v>9480</v>
      </c>
      <c r="F38" s="3" t="s">
        <v>196</v>
      </c>
      <c r="G38" s="3" t="s">
        <v>196</v>
      </c>
      <c r="H38" s="3" t="s">
        <v>196</v>
      </c>
      <c r="I38" s="136" t="s">
        <v>223</v>
      </c>
      <c r="J38" s="114" t="s">
        <v>87</v>
      </c>
      <c r="K38" s="3" t="s">
        <v>3</v>
      </c>
      <c r="M38" s="7"/>
      <c r="N38" s="7"/>
      <c r="O38" s="7"/>
      <c r="P38" s="7"/>
      <c r="Q38" s="7"/>
      <c r="R38" s="7"/>
      <c r="S38" s="7"/>
      <c r="T38" s="7"/>
      <c r="U38" s="7"/>
    </row>
    <row r="39" spans="1:21" s="60" customFormat="1" ht="29.25" customHeight="1">
      <c r="A39" s="395">
        <v>28</v>
      </c>
      <c r="B39" s="69" t="s">
        <v>157</v>
      </c>
      <c r="C39" s="69">
        <v>1131</v>
      </c>
      <c r="D39" s="99" t="s">
        <v>2</v>
      </c>
      <c r="E39" s="70">
        <f>30200+26788</f>
        <v>56988</v>
      </c>
      <c r="F39" s="27" t="s">
        <v>196</v>
      </c>
      <c r="G39" s="27" t="s">
        <v>196</v>
      </c>
      <c r="H39" s="27" t="s">
        <v>196</v>
      </c>
      <c r="I39" s="392" t="s">
        <v>88</v>
      </c>
      <c r="J39" s="118" t="s">
        <v>128</v>
      </c>
      <c r="K39" s="3" t="s">
        <v>3</v>
      </c>
      <c r="L39" s="64"/>
      <c r="M39" s="61"/>
      <c r="N39" s="61"/>
      <c r="O39" s="61"/>
      <c r="P39" s="61"/>
      <c r="Q39" s="61"/>
      <c r="R39" s="61"/>
      <c r="S39" s="61"/>
      <c r="T39" s="61"/>
      <c r="U39" s="61"/>
    </row>
    <row r="40" spans="1:21" ht="27" customHeight="1">
      <c r="A40" s="53">
        <v>29</v>
      </c>
      <c r="B40" s="3" t="s">
        <v>138</v>
      </c>
      <c r="C40" s="3">
        <v>1131</v>
      </c>
      <c r="D40" s="94" t="s">
        <v>2</v>
      </c>
      <c r="E40" s="5">
        <v>8000</v>
      </c>
      <c r="F40" s="27" t="s">
        <v>196</v>
      </c>
      <c r="G40" s="27" t="s">
        <v>196</v>
      </c>
      <c r="H40" s="27" t="s">
        <v>196</v>
      </c>
      <c r="I40" s="136" t="s">
        <v>61</v>
      </c>
      <c r="J40" s="114" t="s">
        <v>12</v>
      </c>
      <c r="K40" s="3" t="s">
        <v>3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s="60" customFormat="1" ht="33" customHeight="1">
      <c r="A41" s="53">
        <v>30</v>
      </c>
      <c r="B41" s="13" t="s">
        <v>149</v>
      </c>
      <c r="C41" s="13">
        <v>1131</v>
      </c>
      <c r="D41" s="95" t="s">
        <v>2</v>
      </c>
      <c r="E41" s="48">
        <v>13000</v>
      </c>
      <c r="F41" s="27" t="s">
        <v>196</v>
      </c>
      <c r="G41" s="27" t="s">
        <v>196</v>
      </c>
      <c r="H41" s="27" t="s">
        <v>196</v>
      </c>
      <c r="I41" s="143" t="s">
        <v>150</v>
      </c>
      <c r="J41" s="118" t="s">
        <v>128</v>
      </c>
      <c r="K41" s="13" t="s">
        <v>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s="166" customFormat="1" ht="28.5" customHeight="1" hidden="1">
      <c r="A42" s="402"/>
      <c r="B42" s="169" t="s">
        <v>67</v>
      </c>
      <c r="C42" s="169">
        <v>1131</v>
      </c>
      <c r="D42" s="170" t="s">
        <v>2</v>
      </c>
      <c r="E42" s="25"/>
      <c r="F42" s="161" t="s">
        <v>196</v>
      </c>
      <c r="G42" s="161" t="s">
        <v>196</v>
      </c>
      <c r="H42" s="161" t="s">
        <v>196</v>
      </c>
      <c r="I42" s="403" t="s">
        <v>18</v>
      </c>
      <c r="J42" s="172" t="s">
        <v>78</v>
      </c>
      <c r="K42" s="169" t="s">
        <v>76</v>
      </c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81.75" customHeight="1">
      <c r="A43" s="53">
        <v>31</v>
      </c>
      <c r="B43" s="187" t="s">
        <v>355</v>
      </c>
      <c r="C43" s="3">
        <v>1131</v>
      </c>
      <c r="D43" s="94" t="s">
        <v>2</v>
      </c>
      <c r="E43" s="65">
        <f>15350+2000</f>
        <v>17350</v>
      </c>
      <c r="F43" s="27" t="s">
        <v>196</v>
      </c>
      <c r="G43" s="27" t="s">
        <v>196</v>
      </c>
      <c r="H43" s="27" t="s">
        <v>196</v>
      </c>
      <c r="I43" s="136" t="s">
        <v>25</v>
      </c>
      <c r="J43" s="114" t="s">
        <v>159</v>
      </c>
      <c r="K43" s="3" t="s">
        <v>56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ht="38.25" customHeight="1">
      <c r="A44" s="53">
        <v>32</v>
      </c>
      <c r="B44" s="3" t="s">
        <v>343</v>
      </c>
      <c r="C44" s="3">
        <v>1131</v>
      </c>
      <c r="D44" s="94" t="s">
        <v>2</v>
      </c>
      <c r="E44" s="65">
        <v>10000</v>
      </c>
      <c r="F44" s="27" t="s">
        <v>196</v>
      </c>
      <c r="G44" s="27" t="s">
        <v>196</v>
      </c>
      <c r="H44" s="27" t="s">
        <v>196</v>
      </c>
      <c r="I44" s="136" t="s">
        <v>342</v>
      </c>
      <c r="J44" s="114"/>
      <c r="K44" s="3"/>
      <c r="M44" s="7"/>
      <c r="N44" s="7"/>
      <c r="O44" s="7"/>
      <c r="P44" s="7"/>
      <c r="Q44" s="7"/>
      <c r="R44" s="7"/>
      <c r="S44" s="7"/>
      <c r="T44" s="7"/>
      <c r="U44" s="7"/>
    </row>
    <row r="45" spans="1:21" ht="36.75" customHeight="1">
      <c r="A45" s="53">
        <v>33</v>
      </c>
      <c r="B45" s="94" t="s">
        <v>139</v>
      </c>
      <c r="C45" s="3">
        <v>1131</v>
      </c>
      <c r="D45" s="94" t="s">
        <v>2</v>
      </c>
      <c r="E45" s="65">
        <v>18400</v>
      </c>
      <c r="F45" s="27" t="s">
        <v>196</v>
      </c>
      <c r="G45" s="27" t="s">
        <v>196</v>
      </c>
      <c r="H45" s="27" t="s">
        <v>196</v>
      </c>
      <c r="I45" s="136" t="s">
        <v>375</v>
      </c>
      <c r="J45" s="114" t="s">
        <v>142</v>
      </c>
      <c r="K45" s="3" t="s">
        <v>84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ht="32.25" customHeight="1">
      <c r="A46" s="395">
        <v>34</v>
      </c>
      <c r="B46" s="27" t="s">
        <v>140</v>
      </c>
      <c r="C46" s="27">
        <v>1131</v>
      </c>
      <c r="D46" s="103" t="s">
        <v>2</v>
      </c>
      <c r="E46" s="158">
        <v>10000</v>
      </c>
      <c r="F46" s="27" t="s">
        <v>196</v>
      </c>
      <c r="G46" s="27" t="s">
        <v>196</v>
      </c>
      <c r="H46" s="27" t="s">
        <v>196</v>
      </c>
      <c r="I46" s="396" t="s">
        <v>19</v>
      </c>
      <c r="J46" s="114" t="s">
        <v>142</v>
      </c>
      <c r="K46" s="3" t="s">
        <v>56</v>
      </c>
      <c r="M46" s="7"/>
      <c r="N46" s="7"/>
      <c r="O46" s="7"/>
      <c r="P46" s="7"/>
      <c r="Q46" s="7"/>
      <c r="R46" s="7"/>
      <c r="S46" s="7"/>
      <c r="T46" s="7"/>
      <c r="U46" s="7"/>
    </row>
    <row r="47" spans="1:21" ht="36" customHeight="1" thickBot="1">
      <c r="A47" s="53">
        <v>35</v>
      </c>
      <c r="B47" s="3" t="s">
        <v>141</v>
      </c>
      <c r="C47" s="3">
        <v>1131</v>
      </c>
      <c r="D47" s="94" t="s">
        <v>2</v>
      </c>
      <c r="E47" s="65">
        <v>9000</v>
      </c>
      <c r="F47" s="3" t="s">
        <v>196</v>
      </c>
      <c r="G47" s="3" t="s">
        <v>196</v>
      </c>
      <c r="H47" s="3" t="s">
        <v>196</v>
      </c>
      <c r="I47" s="136" t="s">
        <v>17</v>
      </c>
      <c r="J47" s="111" t="s">
        <v>142</v>
      </c>
      <c r="K47" s="56" t="s">
        <v>77</v>
      </c>
      <c r="L47" s="445" t="s">
        <v>339</v>
      </c>
      <c r="M47" s="7" t="s">
        <v>340</v>
      </c>
      <c r="N47" s="7" t="s">
        <v>350</v>
      </c>
      <c r="O47" s="7"/>
      <c r="P47" s="7"/>
      <c r="Q47" s="7"/>
      <c r="R47" s="7"/>
      <c r="S47" s="7"/>
      <c r="T47" s="7"/>
      <c r="U47" s="7"/>
    </row>
    <row r="48" spans="1:21" s="166" customFormat="1" ht="30.75" customHeight="1" hidden="1">
      <c r="A48" s="402"/>
      <c r="B48" s="169" t="s">
        <v>82</v>
      </c>
      <c r="C48" s="169">
        <v>1131</v>
      </c>
      <c r="D48" s="170" t="s">
        <v>2</v>
      </c>
      <c r="E48" s="25"/>
      <c r="F48" s="161" t="s">
        <v>196</v>
      </c>
      <c r="G48" s="161" t="s">
        <v>196</v>
      </c>
      <c r="H48" s="161" t="s">
        <v>196</v>
      </c>
      <c r="I48" s="403" t="s">
        <v>83</v>
      </c>
      <c r="J48" s="172" t="s">
        <v>85</v>
      </c>
      <c r="K48" s="169" t="s">
        <v>84</v>
      </c>
      <c r="M48" s="24"/>
      <c r="N48" s="24"/>
      <c r="O48" s="24"/>
      <c r="P48" s="24"/>
      <c r="Q48" s="24"/>
      <c r="R48" s="24"/>
      <c r="S48" s="24"/>
      <c r="T48" s="24"/>
      <c r="U48" s="24"/>
    </row>
    <row r="49" spans="1:21" s="166" customFormat="1" ht="27.75" customHeight="1" hidden="1">
      <c r="A49" s="447"/>
      <c r="B49" s="161" t="s">
        <v>148</v>
      </c>
      <c r="C49" s="161">
        <v>1131</v>
      </c>
      <c r="D49" s="162" t="s">
        <v>2</v>
      </c>
      <c r="E49" s="163"/>
      <c r="F49" s="161" t="s">
        <v>196</v>
      </c>
      <c r="G49" s="161" t="s">
        <v>196</v>
      </c>
      <c r="H49" s="161" t="s">
        <v>196</v>
      </c>
      <c r="I49" s="448" t="s">
        <v>63</v>
      </c>
      <c r="J49" s="172" t="s">
        <v>75</v>
      </c>
      <c r="K49" s="169" t="s">
        <v>68</v>
      </c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23.25" customHeight="1">
      <c r="A50" s="49"/>
      <c r="B50" s="33" t="s">
        <v>120</v>
      </c>
      <c r="C50" s="50"/>
      <c r="D50" s="97"/>
      <c r="E50" s="51">
        <f>SUM(E51:E75)</f>
        <v>839417.2</v>
      </c>
      <c r="F50" s="50"/>
      <c r="G50" s="51"/>
      <c r="H50" s="50"/>
      <c r="I50" s="52"/>
      <c r="J50" s="134"/>
      <c r="K50" s="50"/>
      <c r="L50" s="446">
        <f>'17.09'!P27-199999</f>
        <v>2277616.2</v>
      </c>
      <c r="M50" s="63">
        <f>L50-E50</f>
        <v>1438199.0000000002</v>
      </c>
      <c r="N50" s="7">
        <v>199999</v>
      </c>
      <c r="O50" s="63"/>
      <c r="P50" s="7"/>
      <c r="Q50" s="7"/>
      <c r="R50" s="7"/>
      <c r="S50" s="7"/>
      <c r="T50" s="7"/>
      <c r="U50" s="7"/>
    </row>
    <row r="51" spans="1:21" ht="36.75" customHeight="1">
      <c r="A51" s="53">
        <v>1</v>
      </c>
      <c r="B51" s="4" t="s">
        <v>364</v>
      </c>
      <c r="C51" s="3">
        <v>1134</v>
      </c>
      <c r="D51" s="94" t="s">
        <v>2</v>
      </c>
      <c r="E51" s="5">
        <f>30000+18000</f>
        <v>48000</v>
      </c>
      <c r="F51" s="27" t="s">
        <v>196</v>
      </c>
      <c r="G51" s="27" t="s">
        <v>196</v>
      </c>
      <c r="H51" s="27" t="s">
        <v>196</v>
      </c>
      <c r="I51" s="136" t="s">
        <v>86</v>
      </c>
      <c r="J51" s="114" t="s">
        <v>160</v>
      </c>
      <c r="K51" s="3" t="s">
        <v>3</v>
      </c>
      <c r="L51" s="23">
        <f>L50+N50</f>
        <v>2477615.2</v>
      </c>
      <c r="M51" s="7"/>
      <c r="N51" s="7"/>
      <c r="O51" s="63"/>
      <c r="P51" s="7"/>
      <c r="Q51" s="7"/>
      <c r="R51" s="7"/>
      <c r="S51" s="7"/>
      <c r="T51" s="7"/>
      <c r="U51" s="7"/>
    </row>
    <row r="52" spans="1:21" ht="33" customHeight="1" thickBot="1">
      <c r="A52" s="106">
        <v>2</v>
      </c>
      <c r="B52" s="4" t="s">
        <v>58</v>
      </c>
      <c r="C52" s="3">
        <v>1134</v>
      </c>
      <c r="D52" s="94" t="s">
        <v>2</v>
      </c>
      <c r="E52" s="65">
        <v>1000</v>
      </c>
      <c r="F52" s="27" t="s">
        <v>196</v>
      </c>
      <c r="G52" s="27" t="s">
        <v>196</v>
      </c>
      <c r="H52" s="27" t="s">
        <v>196</v>
      </c>
      <c r="I52" s="30" t="s">
        <v>48</v>
      </c>
      <c r="J52" s="114" t="s">
        <v>12</v>
      </c>
      <c r="K52" s="3" t="s">
        <v>3</v>
      </c>
      <c r="M52" s="7"/>
      <c r="N52" s="7"/>
      <c r="O52" s="7"/>
      <c r="P52" s="7"/>
      <c r="Q52" s="7"/>
      <c r="R52" s="7"/>
      <c r="S52" s="7"/>
      <c r="T52" s="7"/>
      <c r="U52" s="7"/>
    </row>
    <row r="53" spans="1:12" ht="15.75" customHeight="1" thickBot="1">
      <c r="A53" s="89" t="s">
        <v>178</v>
      </c>
      <c r="B53" s="90" t="s">
        <v>179</v>
      </c>
      <c r="C53" s="90" t="s">
        <v>180</v>
      </c>
      <c r="D53" s="90" t="s">
        <v>181</v>
      </c>
      <c r="E53" s="90" t="s">
        <v>182</v>
      </c>
      <c r="F53" s="90" t="s">
        <v>183</v>
      </c>
      <c r="G53" s="90" t="s">
        <v>184</v>
      </c>
      <c r="H53" s="90" t="s">
        <v>185</v>
      </c>
      <c r="I53" s="91" t="s">
        <v>197</v>
      </c>
      <c r="J53" s="90" t="s">
        <v>198</v>
      </c>
      <c r="K53" s="89" t="s">
        <v>199</v>
      </c>
      <c r="L53" s="23"/>
    </row>
    <row r="54" spans="1:21" ht="53.25" customHeight="1">
      <c r="A54" s="106">
        <v>3</v>
      </c>
      <c r="B54" s="4" t="s">
        <v>152</v>
      </c>
      <c r="C54" s="3">
        <v>1134</v>
      </c>
      <c r="D54" s="94" t="s">
        <v>2</v>
      </c>
      <c r="E54" s="5">
        <f>5000+7000</f>
        <v>12000</v>
      </c>
      <c r="F54" s="27" t="s">
        <v>196</v>
      </c>
      <c r="G54" s="27" t="s">
        <v>196</v>
      </c>
      <c r="H54" s="27" t="s">
        <v>196</v>
      </c>
      <c r="I54" s="30" t="s">
        <v>47</v>
      </c>
      <c r="J54" s="114" t="s">
        <v>40</v>
      </c>
      <c r="K54" s="3" t="s">
        <v>3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 ht="33.75" customHeight="1">
      <c r="A55" s="106">
        <v>4</v>
      </c>
      <c r="B55" s="4" t="s">
        <v>66</v>
      </c>
      <c r="C55" s="3">
        <v>1134</v>
      </c>
      <c r="D55" s="94" t="s">
        <v>2</v>
      </c>
      <c r="E55" s="5">
        <v>6000</v>
      </c>
      <c r="F55" s="27" t="s">
        <v>196</v>
      </c>
      <c r="G55" s="27" t="s">
        <v>196</v>
      </c>
      <c r="H55" s="27" t="s">
        <v>196</v>
      </c>
      <c r="I55" s="30" t="s">
        <v>54</v>
      </c>
      <c r="J55" s="114" t="s">
        <v>65</v>
      </c>
      <c r="K55" s="3" t="s">
        <v>3</v>
      </c>
      <c r="M55" s="7"/>
      <c r="N55" s="7"/>
      <c r="O55" s="7"/>
      <c r="P55" s="7"/>
      <c r="Q55" s="7"/>
      <c r="R55" s="7"/>
      <c r="S55" s="7"/>
      <c r="T55" s="7"/>
      <c r="U55" s="7"/>
    </row>
    <row r="56" spans="1:21" ht="33.75" customHeight="1">
      <c r="A56" s="106">
        <v>5</v>
      </c>
      <c r="B56" s="4" t="s">
        <v>363</v>
      </c>
      <c r="C56" s="3">
        <v>1135</v>
      </c>
      <c r="D56" s="94" t="s">
        <v>2</v>
      </c>
      <c r="E56" s="5">
        <v>10000</v>
      </c>
      <c r="F56" s="27" t="s">
        <v>196</v>
      </c>
      <c r="G56" s="27" t="s">
        <v>196</v>
      </c>
      <c r="H56" s="27" t="s">
        <v>196</v>
      </c>
      <c r="I56" s="30" t="s">
        <v>362</v>
      </c>
      <c r="J56" s="114"/>
      <c r="K56" s="3"/>
      <c r="M56" s="7"/>
      <c r="N56" s="7"/>
      <c r="O56" s="7"/>
      <c r="P56" s="7"/>
      <c r="Q56" s="7"/>
      <c r="R56" s="7"/>
      <c r="S56" s="7"/>
      <c r="T56" s="7"/>
      <c r="U56" s="7"/>
    </row>
    <row r="57" spans="1:21" ht="25.5" customHeight="1">
      <c r="A57" s="106">
        <v>6</v>
      </c>
      <c r="B57" s="4" t="s">
        <v>13</v>
      </c>
      <c r="C57" s="3">
        <v>1134</v>
      </c>
      <c r="D57" s="94" t="s">
        <v>2</v>
      </c>
      <c r="E57" s="48">
        <v>30000</v>
      </c>
      <c r="F57" s="27" t="s">
        <v>196</v>
      </c>
      <c r="G57" s="27" t="s">
        <v>196</v>
      </c>
      <c r="H57" s="27" t="s">
        <v>196</v>
      </c>
      <c r="I57" s="30" t="s">
        <v>46</v>
      </c>
      <c r="J57" s="114" t="s">
        <v>12</v>
      </c>
      <c r="K57" s="3" t="s">
        <v>3</v>
      </c>
      <c r="M57" s="7"/>
      <c r="N57" s="7"/>
      <c r="O57" s="7"/>
      <c r="P57" s="7"/>
      <c r="Q57" s="7"/>
      <c r="R57" s="7"/>
      <c r="S57" s="7"/>
      <c r="T57" s="7"/>
      <c r="U57" s="7"/>
    </row>
    <row r="58" spans="1:21" ht="28.5" customHeight="1">
      <c r="A58" s="106">
        <v>7</v>
      </c>
      <c r="B58" s="4" t="s">
        <v>122</v>
      </c>
      <c r="C58" s="3">
        <v>1134</v>
      </c>
      <c r="D58" s="94" t="s">
        <v>2</v>
      </c>
      <c r="E58" s="48">
        <f>24000-7000</f>
        <v>17000</v>
      </c>
      <c r="F58" s="27" t="s">
        <v>196</v>
      </c>
      <c r="G58" s="27" t="s">
        <v>196</v>
      </c>
      <c r="H58" s="27" t="s">
        <v>196</v>
      </c>
      <c r="I58" s="30" t="s">
        <v>121</v>
      </c>
      <c r="J58" s="114" t="s">
        <v>12</v>
      </c>
      <c r="K58" s="3" t="s">
        <v>3</v>
      </c>
      <c r="M58" s="7"/>
      <c r="N58" s="7"/>
      <c r="O58" s="7"/>
      <c r="P58" s="7"/>
      <c r="Q58" s="7"/>
      <c r="R58" s="7"/>
      <c r="S58" s="7"/>
      <c r="T58" s="7"/>
      <c r="U58" s="7"/>
    </row>
    <row r="59" spans="1:21" ht="43.5" customHeight="1">
      <c r="A59" s="106">
        <v>8</v>
      </c>
      <c r="B59" s="4" t="s">
        <v>123</v>
      </c>
      <c r="C59" s="3">
        <v>1134</v>
      </c>
      <c r="D59" s="94" t="s">
        <v>2</v>
      </c>
      <c r="E59" s="48">
        <v>5000</v>
      </c>
      <c r="F59" s="3" t="s">
        <v>196</v>
      </c>
      <c r="G59" s="3" t="s">
        <v>196</v>
      </c>
      <c r="H59" s="3" t="s">
        <v>196</v>
      </c>
      <c r="I59" s="30" t="s">
        <v>124</v>
      </c>
      <c r="J59" s="114" t="s">
        <v>12</v>
      </c>
      <c r="K59" s="3" t="s">
        <v>3</v>
      </c>
      <c r="M59" s="7"/>
      <c r="N59" s="7"/>
      <c r="O59" s="7"/>
      <c r="P59" s="7"/>
      <c r="Q59" s="7"/>
      <c r="R59" s="7"/>
      <c r="S59" s="7"/>
      <c r="T59" s="7"/>
      <c r="U59" s="7"/>
    </row>
    <row r="60" spans="1:21" ht="67.5" customHeight="1">
      <c r="A60" s="429">
        <v>9</v>
      </c>
      <c r="B60" s="26" t="s">
        <v>359</v>
      </c>
      <c r="C60" s="27">
        <v>1134</v>
      </c>
      <c r="D60" s="103" t="s">
        <v>2</v>
      </c>
      <c r="E60" s="158">
        <v>99990</v>
      </c>
      <c r="F60" s="27" t="s">
        <v>196</v>
      </c>
      <c r="G60" s="27" t="s">
        <v>196</v>
      </c>
      <c r="H60" s="27" t="s">
        <v>196</v>
      </c>
      <c r="I60" s="41" t="s">
        <v>101</v>
      </c>
      <c r="J60" s="114" t="s">
        <v>12</v>
      </c>
      <c r="K60" s="3" t="s">
        <v>3</v>
      </c>
      <c r="M60" s="7"/>
      <c r="N60" s="7"/>
      <c r="O60" s="7"/>
      <c r="P60" s="7"/>
      <c r="Q60" s="7"/>
      <c r="R60" s="7"/>
      <c r="S60" s="7"/>
      <c r="T60" s="7"/>
      <c r="U60" s="7"/>
    </row>
    <row r="61" spans="1:21" ht="33" customHeight="1">
      <c r="A61" s="429">
        <v>10</v>
      </c>
      <c r="B61" s="26" t="s">
        <v>360</v>
      </c>
      <c r="C61" s="27">
        <v>1134</v>
      </c>
      <c r="D61" s="103" t="s">
        <v>2</v>
      </c>
      <c r="E61" s="420">
        <v>99000</v>
      </c>
      <c r="F61" s="27" t="s">
        <v>196</v>
      </c>
      <c r="G61" s="27" t="s">
        <v>196</v>
      </c>
      <c r="H61" s="27" t="s">
        <v>196</v>
      </c>
      <c r="I61" s="421" t="s">
        <v>153</v>
      </c>
      <c r="J61" s="114" t="s">
        <v>69</v>
      </c>
      <c r="K61" s="3" t="s">
        <v>3</v>
      </c>
      <c r="M61" s="7"/>
      <c r="N61" s="7"/>
      <c r="O61" s="7"/>
      <c r="P61" s="7"/>
      <c r="Q61" s="7"/>
      <c r="R61" s="7"/>
      <c r="S61" s="7"/>
      <c r="T61" s="7"/>
      <c r="U61" s="7"/>
    </row>
    <row r="62" spans="1:21" ht="35.25" customHeight="1">
      <c r="A62" s="376">
        <v>11</v>
      </c>
      <c r="B62" s="4" t="s">
        <v>20</v>
      </c>
      <c r="C62" s="3">
        <v>1134</v>
      </c>
      <c r="D62" s="94" t="s">
        <v>2</v>
      </c>
      <c r="E62" s="65">
        <f>30000</f>
        <v>30000</v>
      </c>
      <c r="F62" s="27" t="s">
        <v>196</v>
      </c>
      <c r="G62" s="27" t="s">
        <v>196</v>
      </c>
      <c r="H62" s="27" t="s">
        <v>196</v>
      </c>
      <c r="I62" s="30" t="s">
        <v>16</v>
      </c>
      <c r="J62" s="114" t="s">
        <v>12</v>
      </c>
      <c r="K62" s="3" t="s">
        <v>3</v>
      </c>
      <c r="M62" s="7"/>
      <c r="N62" s="7"/>
      <c r="O62" s="7"/>
      <c r="P62" s="7"/>
      <c r="Q62" s="7"/>
      <c r="R62" s="7"/>
      <c r="S62" s="7"/>
      <c r="T62" s="7"/>
      <c r="U62" s="7"/>
    </row>
    <row r="63" spans="1:21" ht="33" customHeight="1">
      <c r="A63" s="53">
        <v>12</v>
      </c>
      <c r="B63" s="72" t="s">
        <v>155</v>
      </c>
      <c r="C63" s="13">
        <v>1134</v>
      </c>
      <c r="D63" s="95" t="s">
        <v>2</v>
      </c>
      <c r="E63" s="48">
        <v>12000</v>
      </c>
      <c r="F63" s="27" t="s">
        <v>196</v>
      </c>
      <c r="G63" s="27" t="s">
        <v>196</v>
      </c>
      <c r="H63" s="27" t="s">
        <v>196</v>
      </c>
      <c r="I63" s="137" t="s">
        <v>154</v>
      </c>
      <c r="J63" s="135" t="s">
        <v>12</v>
      </c>
      <c r="K63" s="67" t="s">
        <v>3</v>
      </c>
      <c r="L63" s="23"/>
      <c r="M63" s="7"/>
      <c r="N63" s="7"/>
      <c r="O63" s="7"/>
      <c r="P63" s="7"/>
      <c r="Q63" s="7"/>
      <c r="R63" s="7"/>
      <c r="S63" s="7"/>
      <c r="T63" s="7"/>
      <c r="U63" s="7"/>
    </row>
    <row r="64" spans="1:21" ht="38.25" customHeight="1">
      <c r="A64" s="376">
        <v>13</v>
      </c>
      <c r="B64" s="4" t="s">
        <v>22</v>
      </c>
      <c r="C64" s="3">
        <v>1134</v>
      </c>
      <c r="D64" s="94" t="s">
        <v>2</v>
      </c>
      <c r="E64" s="5">
        <v>39200</v>
      </c>
      <c r="F64" s="27" t="s">
        <v>196</v>
      </c>
      <c r="G64" s="27" t="s">
        <v>196</v>
      </c>
      <c r="H64" s="27" t="s">
        <v>196</v>
      </c>
      <c r="I64" s="30" t="s">
        <v>156</v>
      </c>
      <c r="J64" s="114" t="s">
        <v>53</v>
      </c>
      <c r="K64" s="3" t="s">
        <v>3</v>
      </c>
      <c r="M64" s="7"/>
      <c r="N64" s="7"/>
      <c r="O64" s="7"/>
      <c r="P64" s="7"/>
      <c r="Q64" s="7"/>
      <c r="R64" s="7"/>
      <c r="S64" s="7"/>
      <c r="T64" s="7"/>
      <c r="U64" s="7"/>
    </row>
    <row r="65" spans="1:21" ht="35.25" customHeight="1">
      <c r="A65" s="376">
        <v>14</v>
      </c>
      <c r="B65" s="4" t="s">
        <v>125</v>
      </c>
      <c r="C65" s="3">
        <v>1134</v>
      </c>
      <c r="D65" s="94" t="s">
        <v>2</v>
      </c>
      <c r="E65" s="48">
        <f>50525.2+27500</f>
        <v>78025.2</v>
      </c>
      <c r="F65" s="3" t="s">
        <v>196</v>
      </c>
      <c r="G65" s="3" t="s">
        <v>196</v>
      </c>
      <c r="H65" s="3" t="s">
        <v>196</v>
      </c>
      <c r="I65" s="30" t="s">
        <v>23</v>
      </c>
      <c r="J65" s="114" t="s">
        <v>87</v>
      </c>
      <c r="K65" s="3" t="s">
        <v>3</v>
      </c>
      <c r="M65" s="7"/>
      <c r="N65" s="7"/>
      <c r="O65" s="7"/>
      <c r="P65" s="7"/>
      <c r="Q65" s="7"/>
      <c r="R65" s="7"/>
      <c r="S65" s="7"/>
      <c r="T65" s="7"/>
      <c r="U65" s="7"/>
    </row>
    <row r="66" spans="1:21" s="60" customFormat="1" ht="56.25" customHeight="1" thickBot="1">
      <c r="A66" s="390">
        <v>15</v>
      </c>
      <c r="B66" s="391" t="s">
        <v>151</v>
      </c>
      <c r="C66" s="27">
        <v>1134</v>
      </c>
      <c r="D66" s="103" t="s">
        <v>2</v>
      </c>
      <c r="E66" s="70">
        <f>99000</f>
        <v>99000</v>
      </c>
      <c r="F66" s="27" t="s">
        <v>196</v>
      </c>
      <c r="G66" s="27" t="s">
        <v>196</v>
      </c>
      <c r="H66" s="27" t="s">
        <v>196</v>
      </c>
      <c r="I66" s="392" t="s">
        <v>21</v>
      </c>
      <c r="J66" s="114" t="s">
        <v>87</v>
      </c>
      <c r="K66" s="3" t="s">
        <v>3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1:12" ht="17.25" customHeight="1" thickBot="1">
      <c r="A67" s="89" t="s">
        <v>178</v>
      </c>
      <c r="B67" s="90" t="s">
        <v>179</v>
      </c>
      <c r="C67" s="90" t="s">
        <v>180</v>
      </c>
      <c r="D67" s="90" t="s">
        <v>181</v>
      </c>
      <c r="E67" s="90" t="s">
        <v>182</v>
      </c>
      <c r="F67" s="90" t="s">
        <v>183</v>
      </c>
      <c r="G67" s="90" t="s">
        <v>184</v>
      </c>
      <c r="H67" s="90" t="s">
        <v>185</v>
      </c>
      <c r="I67" s="91" t="s">
        <v>197</v>
      </c>
      <c r="J67" s="90" t="s">
        <v>198</v>
      </c>
      <c r="K67" s="89" t="s">
        <v>199</v>
      </c>
      <c r="L67" s="23"/>
    </row>
    <row r="68" spans="1:21" ht="27" customHeight="1">
      <c r="A68" s="376">
        <v>16</v>
      </c>
      <c r="B68" s="4" t="s">
        <v>14</v>
      </c>
      <c r="C68" s="3">
        <v>1134</v>
      </c>
      <c r="D68" s="94" t="s">
        <v>2</v>
      </c>
      <c r="E68" s="48">
        <v>6200</v>
      </c>
      <c r="F68" s="27" t="s">
        <v>196</v>
      </c>
      <c r="G68" s="27" t="s">
        <v>196</v>
      </c>
      <c r="H68" s="27" t="s">
        <v>196</v>
      </c>
      <c r="I68" s="30" t="s">
        <v>24</v>
      </c>
      <c r="J68" s="114" t="s">
        <v>12</v>
      </c>
      <c r="K68" s="3" t="s">
        <v>3</v>
      </c>
      <c r="M68" s="7"/>
      <c r="N68" s="7"/>
      <c r="O68" s="7"/>
      <c r="P68" s="7"/>
      <c r="Q68" s="7"/>
      <c r="R68" s="7"/>
      <c r="S68" s="7"/>
      <c r="T68" s="7"/>
      <c r="U68" s="7"/>
    </row>
    <row r="69" spans="1:21" s="60" customFormat="1" ht="40.5" customHeight="1">
      <c r="A69" s="430">
        <v>17</v>
      </c>
      <c r="B69" s="72" t="s">
        <v>326</v>
      </c>
      <c r="C69" s="13">
        <v>1134</v>
      </c>
      <c r="D69" s="95" t="s">
        <v>2</v>
      </c>
      <c r="E69" s="48">
        <v>2</v>
      </c>
      <c r="F69" s="69" t="s">
        <v>196</v>
      </c>
      <c r="G69" s="69" t="s">
        <v>196</v>
      </c>
      <c r="H69" s="69" t="s">
        <v>196</v>
      </c>
      <c r="I69" s="59" t="s">
        <v>325</v>
      </c>
      <c r="J69" s="118"/>
      <c r="K69" s="13" t="s">
        <v>3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1:21" ht="28.5" customHeight="1">
      <c r="A70" s="431">
        <v>18</v>
      </c>
      <c r="B70" s="45" t="s">
        <v>402</v>
      </c>
      <c r="C70" s="46">
        <v>1134</v>
      </c>
      <c r="D70" s="98" t="s">
        <v>79</v>
      </c>
      <c r="E70" s="47">
        <v>6000</v>
      </c>
      <c r="F70" s="27" t="s">
        <v>196</v>
      </c>
      <c r="G70" s="27" t="s">
        <v>196</v>
      </c>
      <c r="H70" s="27" t="s">
        <v>196</v>
      </c>
      <c r="I70" s="54" t="s">
        <v>401</v>
      </c>
      <c r="J70" s="100" t="s">
        <v>81</v>
      </c>
      <c r="K70" s="3" t="s">
        <v>3</v>
      </c>
      <c r="M70" s="7"/>
      <c r="N70" s="7"/>
      <c r="O70" s="7"/>
      <c r="P70" s="7"/>
      <c r="Q70" s="7"/>
      <c r="R70" s="7"/>
      <c r="S70" s="7"/>
      <c r="T70" s="7"/>
      <c r="U70" s="7"/>
    </row>
    <row r="71" spans="1:21" s="78" customFormat="1" ht="28.5" customHeight="1">
      <c r="A71" s="451">
        <v>19</v>
      </c>
      <c r="B71" s="452" t="s">
        <v>172</v>
      </c>
      <c r="C71" s="453">
        <v>1134</v>
      </c>
      <c r="D71" s="454" t="s">
        <v>2</v>
      </c>
      <c r="E71" s="455">
        <f>48000-6000</f>
        <v>42000</v>
      </c>
      <c r="F71" s="456" t="s">
        <v>196</v>
      </c>
      <c r="G71" s="456" t="s">
        <v>196</v>
      </c>
      <c r="H71" s="456" t="s">
        <v>196</v>
      </c>
      <c r="I71" s="457" t="s">
        <v>174</v>
      </c>
      <c r="J71" s="114" t="s">
        <v>173</v>
      </c>
      <c r="K71" s="3" t="s">
        <v>3</v>
      </c>
      <c r="M71" s="79"/>
      <c r="N71" s="79"/>
      <c r="O71" s="79"/>
      <c r="P71" s="79"/>
      <c r="Q71" s="79"/>
      <c r="R71" s="79"/>
      <c r="S71" s="79"/>
      <c r="T71" s="79"/>
      <c r="U71" s="79"/>
    </row>
    <row r="72" spans="1:21" ht="39.75" customHeight="1">
      <c r="A72" s="431">
        <v>20</v>
      </c>
      <c r="B72" s="45" t="s">
        <v>361</v>
      </c>
      <c r="C72" s="46">
        <v>1134</v>
      </c>
      <c r="D72" s="98" t="s">
        <v>79</v>
      </c>
      <c r="E72" s="47">
        <v>99000</v>
      </c>
      <c r="F72" s="27" t="s">
        <v>196</v>
      </c>
      <c r="G72" s="27" t="s">
        <v>196</v>
      </c>
      <c r="H72" s="27" t="s">
        <v>196</v>
      </c>
      <c r="I72" s="54" t="s">
        <v>374</v>
      </c>
      <c r="J72" s="458"/>
      <c r="K72" s="459"/>
      <c r="M72" s="7"/>
      <c r="N72" s="7"/>
      <c r="O72" s="7"/>
      <c r="P72" s="7"/>
      <c r="Q72" s="7"/>
      <c r="R72" s="7"/>
      <c r="S72" s="7"/>
      <c r="T72" s="7"/>
      <c r="U72" s="7"/>
    </row>
    <row r="73" spans="1:21" ht="30.75" customHeight="1" thickBot="1">
      <c r="A73" s="431">
        <v>21</v>
      </c>
      <c r="B73" s="45" t="s">
        <v>200</v>
      </c>
      <c r="C73" s="46">
        <v>1134</v>
      </c>
      <c r="D73" s="98" t="s">
        <v>79</v>
      </c>
      <c r="E73" s="47">
        <v>33000</v>
      </c>
      <c r="F73" s="27" t="s">
        <v>196</v>
      </c>
      <c r="G73" s="27" t="s">
        <v>196</v>
      </c>
      <c r="H73" s="27" t="s">
        <v>196</v>
      </c>
      <c r="I73" s="54" t="s">
        <v>399</v>
      </c>
      <c r="J73" s="101" t="s">
        <v>81</v>
      </c>
      <c r="K73" s="62" t="s">
        <v>80</v>
      </c>
      <c r="M73" s="7"/>
      <c r="N73" s="54" t="s">
        <v>393</v>
      </c>
      <c r="O73" s="7"/>
      <c r="P73" s="7"/>
      <c r="Q73" s="7"/>
      <c r="R73" s="7"/>
      <c r="S73" s="7"/>
      <c r="T73" s="7"/>
      <c r="U73" s="7"/>
    </row>
    <row r="74" spans="1:21" ht="27" customHeight="1" thickBot="1">
      <c r="A74" s="431">
        <v>22</v>
      </c>
      <c r="B74" s="45" t="s">
        <v>394</v>
      </c>
      <c r="C74" s="46">
        <v>1134</v>
      </c>
      <c r="D74" s="98" t="s">
        <v>79</v>
      </c>
      <c r="E74" s="47">
        <v>33000</v>
      </c>
      <c r="F74" s="27" t="s">
        <v>196</v>
      </c>
      <c r="G74" s="27" t="s">
        <v>196</v>
      </c>
      <c r="H74" s="27" t="s">
        <v>196</v>
      </c>
      <c r="I74" s="54" t="s">
        <v>399</v>
      </c>
      <c r="J74" s="101" t="s">
        <v>81</v>
      </c>
      <c r="K74" s="62" t="s">
        <v>80</v>
      </c>
      <c r="M74" s="7"/>
      <c r="N74" s="54" t="s">
        <v>26</v>
      </c>
      <c r="O74" s="7"/>
      <c r="P74" s="7"/>
      <c r="Q74" s="7"/>
      <c r="R74" s="7"/>
      <c r="S74" s="7"/>
      <c r="T74" s="7"/>
      <c r="U74" s="7"/>
    </row>
    <row r="75" spans="1:21" ht="27" customHeight="1" thickBot="1">
      <c r="A75" s="432">
        <v>23</v>
      </c>
      <c r="B75" s="393" t="s">
        <v>201</v>
      </c>
      <c r="C75" s="147">
        <v>1134</v>
      </c>
      <c r="D75" s="148" t="s">
        <v>79</v>
      </c>
      <c r="E75" s="149">
        <v>34000</v>
      </c>
      <c r="F75" s="39" t="s">
        <v>196</v>
      </c>
      <c r="G75" s="39" t="s">
        <v>196</v>
      </c>
      <c r="H75" s="39" t="s">
        <v>196</v>
      </c>
      <c r="I75" s="54" t="s">
        <v>399</v>
      </c>
      <c r="J75" s="101" t="s">
        <v>81</v>
      </c>
      <c r="K75" s="62" t="s">
        <v>80</v>
      </c>
      <c r="M75" s="7"/>
      <c r="N75" s="150" t="s">
        <v>27</v>
      </c>
      <c r="O75" s="7"/>
      <c r="P75" s="7"/>
      <c r="Q75" s="7"/>
      <c r="R75" s="7"/>
      <c r="S75" s="7"/>
      <c r="T75" s="7"/>
      <c r="U75" s="7"/>
    </row>
    <row r="76" spans="1:21" ht="20.25" customHeight="1">
      <c r="A76" s="109"/>
      <c r="B76" s="42" t="s">
        <v>365</v>
      </c>
      <c r="C76" s="43"/>
      <c r="D76" s="102"/>
      <c r="E76" s="44">
        <f>SUM(E77:E77)</f>
        <v>282746.83</v>
      </c>
      <c r="F76" s="43"/>
      <c r="G76" s="43"/>
      <c r="H76" s="43"/>
      <c r="I76" s="112"/>
      <c r="J76" s="127"/>
      <c r="K76" s="34"/>
      <c r="L76" s="445" t="s">
        <v>339</v>
      </c>
      <c r="M76" s="7" t="s">
        <v>340</v>
      </c>
      <c r="N76" s="7"/>
      <c r="O76" s="7"/>
      <c r="P76" s="7"/>
      <c r="Q76" s="7"/>
      <c r="R76" s="7"/>
      <c r="S76" s="7"/>
      <c r="T76" s="7"/>
      <c r="U76" s="7"/>
    </row>
    <row r="77" spans="1:21" ht="42.75" customHeight="1" thickBot="1">
      <c r="A77" s="129">
        <v>1</v>
      </c>
      <c r="B77" s="130" t="s">
        <v>371</v>
      </c>
      <c r="C77" s="87">
        <v>1161</v>
      </c>
      <c r="D77" s="131" t="s">
        <v>2</v>
      </c>
      <c r="E77" s="132">
        <f>238987+43759.83</f>
        <v>282746.83</v>
      </c>
      <c r="F77" s="39" t="s">
        <v>196</v>
      </c>
      <c r="G77" s="39" t="s">
        <v>196</v>
      </c>
      <c r="H77" s="39" t="s">
        <v>196</v>
      </c>
      <c r="I77" s="133" t="s">
        <v>367</v>
      </c>
      <c r="J77" s="128" t="s">
        <v>12</v>
      </c>
      <c r="K77" s="31" t="s">
        <v>3</v>
      </c>
      <c r="L77" s="445">
        <f>'17.09'!P33</f>
        <v>441501</v>
      </c>
      <c r="M77" s="63">
        <f>L77-E77</f>
        <v>158754.16999999998</v>
      </c>
      <c r="N77" s="63"/>
      <c r="O77" s="7"/>
      <c r="P77" s="7"/>
      <c r="Q77" s="7"/>
      <c r="R77" s="7"/>
      <c r="S77" s="7"/>
      <c r="T77" s="7"/>
      <c r="U77" s="7"/>
    </row>
    <row r="78" spans="1:21" ht="20.25" customHeight="1">
      <c r="A78" s="109"/>
      <c r="B78" s="42" t="s">
        <v>113</v>
      </c>
      <c r="C78" s="43"/>
      <c r="D78" s="102"/>
      <c r="E78" s="44">
        <f>SUM(E79:E79)</f>
        <v>17552.73</v>
      </c>
      <c r="F78" s="43"/>
      <c r="G78" s="43"/>
      <c r="H78" s="43"/>
      <c r="I78" s="112"/>
      <c r="J78" s="127"/>
      <c r="K78" s="34"/>
      <c r="L78" s="445" t="s">
        <v>339</v>
      </c>
      <c r="M78" s="7" t="s">
        <v>340</v>
      </c>
      <c r="N78" s="7"/>
      <c r="O78" s="7"/>
      <c r="P78" s="7"/>
      <c r="Q78" s="7"/>
      <c r="R78" s="7"/>
      <c r="S78" s="7"/>
      <c r="T78" s="7"/>
      <c r="U78" s="7"/>
    </row>
    <row r="79" spans="1:21" ht="29.25" customHeight="1" thickBot="1">
      <c r="A79" s="129">
        <v>1</v>
      </c>
      <c r="B79" s="130" t="s">
        <v>370</v>
      </c>
      <c r="C79" s="87">
        <v>1162</v>
      </c>
      <c r="D79" s="131" t="s">
        <v>2</v>
      </c>
      <c r="E79" s="132">
        <f>14374+1164.41+2014.32</f>
        <v>17552.73</v>
      </c>
      <c r="F79" s="39" t="s">
        <v>196</v>
      </c>
      <c r="G79" s="39" t="s">
        <v>196</v>
      </c>
      <c r="H79" s="39" t="s">
        <v>196</v>
      </c>
      <c r="I79" s="133" t="s">
        <v>60</v>
      </c>
      <c r="J79" s="128" t="s">
        <v>12</v>
      </c>
      <c r="K79" s="31" t="s">
        <v>3</v>
      </c>
      <c r="L79" s="445">
        <f>'17.09'!P34</f>
        <v>19345</v>
      </c>
      <c r="M79" s="63">
        <f>L79-E79</f>
        <v>1792.2700000000004</v>
      </c>
      <c r="N79" s="63"/>
      <c r="O79" s="7"/>
      <c r="P79" s="7"/>
      <c r="Q79" s="7"/>
      <c r="R79" s="7"/>
      <c r="S79" s="7"/>
      <c r="T79" s="7"/>
      <c r="U79" s="7"/>
    </row>
    <row r="80" spans="1:21" ht="18" customHeight="1">
      <c r="A80" s="109"/>
      <c r="B80" s="42" t="s">
        <v>366</v>
      </c>
      <c r="C80" s="43"/>
      <c r="D80" s="102"/>
      <c r="E80" s="44">
        <f>SUM(E81:E81)</f>
        <v>222264.96999999997</v>
      </c>
      <c r="F80" s="43"/>
      <c r="G80" s="43"/>
      <c r="H80" s="43"/>
      <c r="I80" s="112"/>
      <c r="J80" s="127"/>
      <c r="K80" s="34"/>
      <c r="L80" s="445" t="s">
        <v>339</v>
      </c>
      <c r="M80" s="7" t="s">
        <v>340</v>
      </c>
      <c r="N80" s="7"/>
      <c r="O80" s="7"/>
      <c r="P80" s="7"/>
      <c r="Q80" s="7"/>
      <c r="R80" s="7"/>
      <c r="S80" s="7"/>
      <c r="T80" s="7"/>
      <c r="U80" s="7"/>
    </row>
    <row r="81" spans="1:21" ht="26.25" customHeight="1" thickBot="1">
      <c r="A81" s="129">
        <v>1</v>
      </c>
      <c r="B81" s="449" t="s">
        <v>369</v>
      </c>
      <c r="C81" s="87">
        <v>1162</v>
      </c>
      <c r="D81" s="131" t="s">
        <v>2</v>
      </c>
      <c r="E81" s="132">
        <f>187552+8760.8+25952.17</f>
        <v>222264.96999999997</v>
      </c>
      <c r="F81" s="39" t="s">
        <v>196</v>
      </c>
      <c r="G81" s="39" t="s">
        <v>196</v>
      </c>
      <c r="H81" s="39" t="s">
        <v>196</v>
      </c>
      <c r="I81" s="133" t="s">
        <v>368</v>
      </c>
      <c r="J81" s="128" t="s">
        <v>12</v>
      </c>
      <c r="K81" s="31" t="s">
        <v>3</v>
      </c>
      <c r="L81" s="445">
        <f>'17.09'!P35</f>
        <v>255735</v>
      </c>
      <c r="M81" s="63">
        <f>L81-E81</f>
        <v>33470.03000000003</v>
      </c>
      <c r="N81" s="63"/>
      <c r="O81" s="7"/>
      <c r="P81" s="7"/>
      <c r="Q81" s="7"/>
      <c r="R81" s="7"/>
      <c r="S81" s="7"/>
      <c r="T81" s="7"/>
      <c r="U81" s="7"/>
    </row>
    <row r="82" spans="1:21" ht="18.75" customHeight="1" thickBot="1">
      <c r="A82" s="122"/>
      <c r="B82" s="123" t="s">
        <v>112</v>
      </c>
      <c r="C82" s="124"/>
      <c r="D82" s="125"/>
      <c r="E82" s="188">
        <f>SUM(E83:E110)</f>
        <v>1053674.87</v>
      </c>
      <c r="F82" s="124"/>
      <c r="G82" s="124"/>
      <c r="H82" s="124"/>
      <c r="I82" s="126"/>
      <c r="J82" s="120"/>
      <c r="K82" s="35"/>
      <c r="L82" s="445" t="s">
        <v>339</v>
      </c>
      <c r="M82" s="7" t="s">
        <v>340</v>
      </c>
      <c r="P82" s="7"/>
      <c r="Q82" s="7"/>
      <c r="R82" s="7"/>
      <c r="S82" s="7"/>
      <c r="T82" s="7"/>
      <c r="U82" s="7"/>
    </row>
    <row r="83" spans="1:21" s="166" customFormat="1" ht="40.5" customHeight="1" hidden="1">
      <c r="A83" s="159"/>
      <c r="B83" s="160" t="s">
        <v>105</v>
      </c>
      <c r="C83" s="161">
        <v>1165</v>
      </c>
      <c r="D83" s="162" t="s">
        <v>2</v>
      </c>
      <c r="E83" s="163"/>
      <c r="F83" s="161" t="s">
        <v>196</v>
      </c>
      <c r="G83" s="161" t="s">
        <v>196</v>
      </c>
      <c r="H83" s="161" t="s">
        <v>196</v>
      </c>
      <c r="I83" s="164" t="s">
        <v>104</v>
      </c>
      <c r="J83" s="165" t="s">
        <v>12</v>
      </c>
      <c r="K83" s="161" t="s">
        <v>3</v>
      </c>
      <c r="M83" s="19"/>
      <c r="N83" s="19"/>
      <c r="O83" s="19"/>
      <c r="P83" s="24"/>
      <c r="Q83" s="24"/>
      <c r="R83" s="24"/>
      <c r="S83" s="24"/>
      <c r="T83" s="24"/>
      <c r="U83" s="24"/>
    </row>
    <row r="84" spans="1:21" s="166" customFormat="1" ht="26.25" customHeight="1" hidden="1">
      <c r="A84" s="167"/>
      <c r="B84" s="168" t="s">
        <v>103</v>
      </c>
      <c r="C84" s="169">
        <v>1165</v>
      </c>
      <c r="D84" s="170" t="s">
        <v>2</v>
      </c>
      <c r="E84" s="25"/>
      <c r="F84" s="161" t="s">
        <v>196</v>
      </c>
      <c r="G84" s="161" t="s">
        <v>196</v>
      </c>
      <c r="H84" s="161" t="s">
        <v>196</v>
      </c>
      <c r="I84" s="171" t="s">
        <v>102</v>
      </c>
      <c r="J84" s="172" t="s">
        <v>12</v>
      </c>
      <c r="K84" s="161" t="s">
        <v>3</v>
      </c>
      <c r="M84" s="19"/>
      <c r="N84" s="19"/>
      <c r="O84" s="19"/>
      <c r="P84" s="24"/>
      <c r="Q84" s="24"/>
      <c r="R84" s="24"/>
      <c r="S84" s="24"/>
      <c r="T84" s="24"/>
      <c r="U84" s="24"/>
    </row>
    <row r="85" spans="1:21" s="166" customFormat="1" ht="29.25" customHeight="1" hidden="1">
      <c r="A85" s="159"/>
      <c r="B85" s="168" t="s">
        <v>212</v>
      </c>
      <c r="C85" s="169">
        <v>1165</v>
      </c>
      <c r="D85" s="170" t="s">
        <v>2</v>
      </c>
      <c r="E85" s="25"/>
      <c r="F85" s="161" t="s">
        <v>196</v>
      </c>
      <c r="G85" s="161" t="s">
        <v>196</v>
      </c>
      <c r="H85" s="161" t="s">
        <v>196</v>
      </c>
      <c r="I85" s="171" t="s">
        <v>101</v>
      </c>
      <c r="J85" s="172" t="s">
        <v>12</v>
      </c>
      <c r="K85" s="161" t="s">
        <v>3</v>
      </c>
      <c r="M85" s="19"/>
      <c r="N85" s="19"/>
      <c r="O85" s="19"/>
      <c r="P85" s="24"/>
      <c r="Q85" s="24"/>
      <c r="R85" s="24"/>
      <c r="S85" s="24"/>
      <c r="T85" s="24"/>
      <c r="U85" s="24"/>
    </row>
    <row r="86" spans="1:21" s="166" customFormat="1" ht="25.5" customHeight="1" hidden="1">
      <c r="A86" s="167"/>
      <c r="B86" s="168" t="s">
        <v>100</v>
      </c>
      <c r="C86" s="169">
        <v>1165</v>
      </c>
      <c r="D86" s="170" t="s">
        <v>2</v>
      </c>
      <c r="E86" s="25"/>
      <c r="F86" s="161" t="s">
        <v>196</v>
      </c>
      <c r="G86" s="161" t="s">
        <v>196</v>
      </c>
      <c r="H86" s="161" t="s">
        <v>196</v>
      </c>
      <c r="I86" s="171" t="s">
        <v>99</v>
      </c>
      <c r="J86" s="172" t="s">
        <v>12</v>
      </c>
      <c r="K86" s="161" t="s">
        <v>3</v>
      </c>
      <c r="M86" s="19"/>
      <c r="N86" s="19"/>
      <c r="O86" s="19"/>
      <c r="P86" s="24"/>
      <c r="Q86" s="24"/>
      <c r="R86" s="24"/>
      <c r="S86" s="24"/>
      <c r="T86" s="24"/>
      <c r="U86" s="24"/>
    </row>
    <row r="87" spans="1:21" s="166" customFormat="1" ht="25.5" customHeight="1" hidden="1">
      <c r="A87" s="159"/>
      <c r="B87" s="168" t="s">
        <v>98</v>
      </c>
      <c r="C87" s="169">
        <v>1165</v>
      </c>
      <c r="D87" s="170" t="s">
        <v>2</v>
      </c>
      <c r="E87" s="25"/>
      <c r="F87" s="161" t="s">
        <v>196</v>
      </c>
      <c r="G87" s="161" t="s">
        <v>196</v>
      </c>
      <c r="H87" s="161" t="s">
        <v>196</v>
      </c>
      <c r="I87" s="171" t="s">
        <v>24</v>
      </c>
      <c r="J87" s="172" t="s">
        <v>12</v>
      </c>
      <c r="K87" s="161" t="s">
        <v>3</v>
      </c>
      <c r="M87" s="19"/>
      <c r="N87" s="19"/>
      <c r="O87" s="19"/>
      <c r="P87" s="24"/>
      <c r="Q87" s="24"/>
      <c r="R87" s="24"/>
      <c r="S87" s="24"/>
      <c r="T87" s="24"/>
      <c r="U87" s="24"/>
    </row>
    <row r="88" spans="1:21" ht="53.25" customHeight="1">
      <c r="A88" s="108">
        <v>1</v>
      </c>
      <c r="B88" s="151" t="s">
        <v>64</v>
      </c>
      <c r="C88" s="13">
        <v>1165</v>
      </c>
      <c r="D88" s="95" t="s">
        <v>2</v>
      </c>
      <c r="E88" s="65">
        <f>99999-19800+19000</f>
        <v>99199</v>
      </c>
      <c r="F88" s="3" t="s">
        <v>196</v>
      </c>
      <c r="G88" s="3" t="s">
        <v>196</v>
      </c>
      <c r="H88" s="3" t="s">
        <v>196</v>
      </c>
      <c r="I88" s="59" t="s">
        <v>29</v>
      </c>
      <c r="J88" s="118" t="s">
        <v>12</v>
      </c>
      <c r="K88" s="69" t="s">
        <v>3</v>
      </c>
      <c r="L88" s="445">
        <f>'17.09'!P37</f>
        <v>0</v>
      </c>
      <c r="M88" s="63">
        <f>L88-E82</f>
        <v>-1053674.87</v>
      </c>
      <c r="P88" s="7"/>
      <c r="Q88" s="7"/>
      <c r="R88" s="7"/>
      <c r="S88" s="7"/>
      <c r="T88" s="7"/>
      <c r="U88" s="7"/>
    </row>
    <row r="89" spans="1:21" s="24" customFormat="1" ht="42.75" customHeight="1" thickBot="1">
      <c r="A89" s="107">
        <v>2</v>
      </c>
      <c r="B89" s="68" t="s">
        <v>34</v>
      </c>
      <c r="C89" s="69">
        <v>1165</v>
      </c>
      <c r="D89" s="99" t="s">
        <v>2</v>
      </c>
      <c r="E89" s="158">
        <f>97417+1000</f>
        <v>98417</v>
      </c>
      <c r="F89" s="27" t="s">
        <v>196</v>
      </c>
      <c r="G89" s="27" t="s">
        <v>196</v>
      </c>
      <c r="H89" s="27" t="s">
        <v>196</v>
      </c>
      <c r="I89" s="71" t="s">
        <v>30</v>
      </c>
      <c r="J89" s="121" t="s">
        <v>12</v>
      </c>
      <c r="K89" s="69" t="s">
        <v>3</v>
      </c>
      <c r="M89" s="19"/>
      <c r="N89" s="19"/>
      <c r="O89" s="19"/>
      <c r="P89" s="7"/>
      <c r="Q89" s="7"/>
      <c r="R89" s="7"/>
      <c r="S89" s="7"/>
      <c r="T89" s="7"/>
      <c r="U89" s="7"/>
    </row>
    <row r="90" spans="1:12" ht="17.25" customHeight="1" thickBot="1">
      <c r="A90" s="89" t="s">
        <v>178</v>
      </c>
      <c r="B90" s="90" t="s">
        <v>179</v>
      </c>
      <c r="C90" s="90" t="s">
        <v>180</v>
      </c>
      <c r="D90" s="90" t="s">
        <v>181</v>
      </c>
      <c r="E90" s="90" t="s">
        <v>182</v>
      </c>
      <c r="F90" s="90" t="s">
        <v>183</v>
      </c>
      <c r="G90" s="90" t="s">
        <v>184</v>
      </c>
      <c r="H90" s="90" t="s">
        <v>185</v>
      </c>
      <c r="I90" s="91" t="s">
        <v>197</v>
      </c>
      <c r="J90" s="90" t="s">
        <v>198</v>
      </c>
      <c r="K90" s="89" t="s">
        <v>199</v>
      </c>
      <c r="L90" s="23"/>
    </row>
    <row r="91" spans="1:21" ht="27.75" customHeight="1">
      <c r="A91" s="108">
        <v>3</v>
      </c>
      <c r="B91" s="72" t="s">
        <v>35</v>
      </c>
      <c r="C91" s="13">
        <v>1165</v>
      </c>
      <c r="D91" s="95" t="s">
        <v>2</v>
      </c>
      <c r="E91" s="65">
        <f>19800+120+58872.5+2+20457.48</f>
        <v>99251.98</v>
      </c>
      <c r="F91" s="3" t="s">
        <v>196</v>
      </c>
      <c r="G91" s="3" t="s">
        <v>196</v>
      </c>
      <c r="H91" s="3" t="s">
        <v>196</v>
      </c>
      <c r="I91" s="59" t="s">
        <v>36</v>
      </c>
      <c r="J91" s="118" t="s">
        <v>12</v>
      </c>
      <c r="K91" s="69" t="s">
        <v>3</v>
      </c>
      <c r="P91" s="7"/>
      <c r="Q91" s="7"/>
      <c r="R91" s="7"/>
      <c r="S91" s="7"/>
      <c r="T91" s="7"/>
      <c r="U91" s="7"/>
    </row>
    <row r="92" spans="1:21" ht="28.5" customHeight="1">
      <c r="A92" s="107">
        <v>4</v>
      </c>
      <c r="B92" s="68" t="s">
        <v>37</v>
      </c>
      <c r="C92" s="69">
        <v>1165</v>
      </c>
      <c r="D92" s="99" t="s">
        <v>2</v>
      </c>
      <c r="E92" s="65">
        <f>80398+19000</f>
        <v>99398</v>
      </c>
      <c r="F92" s="103" t="s">
        <v>196</v>
      </c>
      <c r="G92" s="103" t="s">
        <v>196</v>
      </c>
      <c r="H92" s="103" t="s">
        <v>196</v>
      </c>
      <c r="I92" s="71" t="s">
        <v>31</v>
      </c>
      <c r="J92" s="118" t="s">
        <v>12</v>
      </c>
      <c r="K92" s="69" t="s">
        <v>3</v>
      </c>
      <c r="N92" s="7"/>
      <c r="O92" s="7"/>
      <c r="P92" s="7"/>
      <c r="Q92" s="7"/>
      <c r="R92" s="7"/>
      <c r="S92" s="7"/>
      <c r="T92" s="7"/>
      <c r="U92" s="7"/>
    </row>
    <row r="93" spans="1:21" ht="28.5" customHeight="1">
      <c r="A93" s="108">
        <v>5</v>
      </c>
      <c r="B93" s="72" t="s">
        <v>49</v>
      </c>
      <c r="C93" s="13">
        <v>1165</v>
      </c>
      <c r="D93" s="95" t="s">
        <v>2</v>
      </c>
      <c r="E93" s="65">
        <f>96417+1000</f>
        <v>97417</v>
      </c>
      <c r="F93" s="94" t="s">
        <v>196</v>
      </c>
      <c r="G93" s="94" t="s">
        <v>196</v>
      </c>
      <c r="H93" s="94" t="s">
        <v>196</v>
      </c>
      <c r="I93" s="59" t="s">
        <v>50</v>
      </c>
      <c r="J93" s="118" t="s">
        <v>12</v>
      </c>
      <c r="K93" s="69" t="s">
        <v>3</v>
      </c>
      <c r="N93" s="7"/>
      <c r="O93" s="7"/>
      <c r="P93" s="7"/>
      <c r="Q93" s="7"/>
      <c r="R93" s="7"/>
      <c r="S93" s="7"/>
      <c r="T93" s="7"/>
      <c r="U93" s="7"/>
    </row>
    <row r="94" spans="1:21" ht="70.5" customHeight="1">
      <c r="A94" s="107">
        <v>6</v>
      </c>
      <c r="B94" s="68" t="s">
        <v>204</v>
      </c>
      <c r="C94" s="69">
        <v>1165</v>
      </c>
      <c r="D94" s="99" t="s">
        <v>2</v>
      </c>
      <c r="E94" s="158">
        <f>98917+1000</f>
        <v>99917</v>
      </c>
      <c r="F94" s="103" t="s">
        <v>196</v>
      </c>
      <c r="G94" s="103" t="s">
        <v>196</v>
      </c>
      <c r="H94" s="103" t="s">
        <v>196</v>
      </c>
      <c r="I94" s="71" t="s">
        <v>202</v>
      </c>
      <c r="J94" s="118"/>
      <c r="K94" s="69"/>
      <c r="N94" s="7"/>
      <c r="O94" s="7"/>
      <c r="P94" s="7"/>
      <c r="Q94" s="7"/>
      <c r="R94" s="7"/>
      <c r="S94" s="7"/>
      <c r="T94" s="7"/>
      <c r="U94" s="7"/>
    </row>
    <row r="95" spans="1:21" ht="30" customHeight="1">
      <c r="A95" s="108">
        <v>7</v>
      </c>
      <c r="B95" s="72" t="s">
        <v>38</v>
      </c>
      <c r="C95" s="13">
        <v>1165</v>
      </c>
      <c r="D95" s="95" t="s">
        <v>2</v>
      </c>
      <c r="E95" s="65">
        <f>90197+280-19127.5+20457.48-27966.49</f>
        <v>63840.48999999999</v>
      </c>
      <c r="F95" s="103" t="s">
        <v>196</v>
      </c>
      <c r="G95" s="103" t="s">
        <v>196</v>
      </c>
      <c r="H95" s="103" t="s">
        <v>196</v>
      </c>
      <c r="I95" s="59" t="s">
        <v>39</v>
      </c>
      <c r="J95" s="118" t="s">
        <v>12</v>
      </c>
      <c r="K95" s="69" t="s">
        <v>3</v>
      </c>
      <c r="N95" s="7"/>
      <c r="O95" s="7"/>
      <c r="P95" s="7"/>
      <c r="Q95" s="7"/>
      <c r="R95" s="7"/>
      <c r="S95" s="7"/>
      <c r="T95" s="7"/>
      <c r="U95" s="7"/>
    </row>
    <row r="96" spans="1:21" ht="41.25" customHeight="1">
      <c r="A96" s="107">
        <v>8</v>
      </c>
      <c r="B96" s="72" t="s">
        <v>205</v>
      </c>
      <c r="C96" s="13">
        <v>1165</v>
      </c>
      <c r="D96" s="95" t="s">
        <v>2</v>
      </c>
      <c r="E96" s="65">
        <f>98917+1000</f>
        <v>99917</v>
      </c>
      <c r="F96" s="103" t="s">
        <v>196</v>
      </c>
      <c r="G96" s="103" t="s">
        <v>196</v>
      </c>
      <c r="H96" s="103" t="s">
        <v>196</v>
      </c>
      <c r="I96" s="59" t="s">
        <v>203</v>
      </c>
      <c r="J96" s="118"/>
      <c r="K96" s="69"/>
      <c r="N96" s="7"/>
      <c r="O96" s="7"/>
      <c r="P96" s="7"/>
      <c r="Q96" s="7"/>
      <c r="R96" s="7"/>
      <c r="S96" s="7"/>
      <c r="T96" s="7"/>
      <c r="U96" s="7"/>
    </row>
    <row r="97" spans="1:21" ht="36.75" customHeight="1">
      <c r="A97" s="108">
        <v>9</v>
      </c>
      <c r="B97" s="72" t="s">
        <v>51</v>
      </c>
      <c r="C97" s="13">
        <v>1165</v>
      </c>
      <c r="D97" s="95" t="s">
        <v>2</v>
      </c>
      <c r="E97" s="65">
        <f>95419+1000</f>
        <v>96419</v>
      </c>
      <c r="F97" s="103" t="s">
        <v>196</v>
      </c>
      <c r="G97" s="103" t="s">
        <v>196</v>
      </c>
      <c r="H97" s="103" t="s">
        <v>196</v>
      </c>
      <c r="I97" s="59" t="s">
        <v>52</v>
      </c>
      <c r="J97" s="118" t="s">
        <v>12</v>
      </c>
      <c r="K97" s="69" t="s">
        <v>3</v>
      </c>
      <c r="N97" s="7"/>
      <c r="O97" s="7"/>
      <c r="P97" s="7"/>
      <c r="Q97" s="7"/>
      <c r="R97" s="7"/>
      <c r="S97" s="7"/>
      <c r="T97" s="7"/>
      <c r="U97" s="7"/>
    </row>
    <row r="98" spans="1:21" ht="31.5" customHeight="1">
      <c r="A98" s="107">
        <v>10</v>
      </c>
      <c r="B98" s="72" t="s">
        <v>59</v>
      </c>
      <c r="C98" s="13">
        <v>1165</v>
      </c>
      <c r="D98" s="95" t="s">
        <v>2</v>
      </c>
      <c r="E98" s="65">
        <f>35732+64269.4-2</f>
        <v>99999.4</v>
      </c>
      <c r="F98" s="103" t="s">
        <v>196</v>
      </c>
      <c r="G98" s="103" t="s">
        <v>196</v>
      </c>
      <c r="H98" s="103" t="s">
        <v>196</v>
      </c>
      <c r="I98" s="59" t="s">
        <v>28</v>
      </c>
      <c r="J98" s="118" t="s">
        <v>12</v>
      </c>
      <c r="K98" s="69" t="s">
        <v>3</v>
      </c>
      <c r="N98" s="7"/>
      <c r="O98" s="7"/>
      <c r="P98" s="7"/>
      <c r="Q98" s="7"/>
      <c r="R98" s="7"/>
      <c r="S98" s="7"/>
      <c r="T98" s="7"/>
      <c r="U98" s="7"/>
    </row>
    <row r="99" spans="1:21" ht="45.75" customHeight="1" thickBot="1">
      <c r="A99" s="108">
        <v>11</v>
      </c>
      <c r="B99" s="72" t="s">
        <v>33</v>
      </c>
      <c r="C99" s="13">
        <v>1165</v>
      </c>
      <c r="D99" s="95" t="s">
        <v>2</v>
      </c>
      <c r="E99" s="65">
        <v>99899</v>
      </c>
      <c r="F99" s="103" t="s">
        <v>196</v>
      </c>
      <c r="G99" s="103" t="s">
        <v>196</v>
      </c>
      <c r="H99" s="103" t="s">
        <v>196</v>
      </c>
      <c r="I99" s="59" t="s">
        <v>32</v>
      </c>
      <c r="J99" s="118" t="s">
        <v>12</v>
      </c>
      <c r="K99" s="69" t="s">
        <v>3</v>
      </c>
      <c r="N99" s="7"/>
      <c r="O99" s="7"/>
      <c r="P99" s="7"/>
      <c r="Q99" s="7"/>
      <c r="R99" s="7"/>
      <c r="S99" s="7"/>
      <c r="T99" s="7"/>
      <c r="U99" s="7"/>
    </row>
    <row r="100" spans="1:21" ht="27" customHeight="1" hidden="1">
      <c r="A100" s="108">
        <v>12</v>
      </c>
      <c r="B100" s="72" t="s">
        <v>211</v>
      </c>
      <c r="C100" s="13">
        <v>1165</v>
      </c>
      <c r="D100" s="95" t="s">
        <v>2</v>
      </c>
      <c r="E100" s="180"/>
      <c r="F100" s="103" t="s">
        <v>196</v>
      </c>
      <c r="G100" s="103" t="s">
        <v>196</v>
      </c>
      <c r="H100" s="103" t="s">
        <v>196</v>
      </c>
      <c r="I100" s="59" t="s">
        <v>210</v>
      </c>
      <c r="J100" s="118" t="s">
        <v>12</v>
      </c>
      <c r="K100" s="69" t="s">
        <v>3</v>
      </c>
      <c r="N100" s="7"/>
      <c r="O100" s="7"/>
      <c r="P100" s="7"/>
      <c r="Q100" s="7"/>
      <c r="R100" s="7"/>
      <c r="S100" s="7"/>
      <c r="T100" s="7"/>
      <c r="U100" s="7"/>
    </row>
    <row r="101" spans="1:12" ht="17.25" customHeight="1" hidden="1">
      <c r="A101" s="89" t="s">
        <v>178</v>
      </c>
      <c r="B101" s="90" t="s">
        <v>179</v>
      </c>
      <c r="C101" s="90" t="s">
        <v>180</v>
      </c>
      <c r="D101" s="90" t="s">
        <v>181</v>
      </c>
      <c r="E101" s="90" t="s">
        <v>182</v>
      </c>
      <c r="F101" s="90" t="s">
        <v>183</v>
      </c>
      <c r="G101" s="90" t="s">
        <v>184</v>
      </c>
      <c r="H101" s="90" t="s">
        <v>185</v>
      </c>
      <c r="I101" s="91" t="s">
        <v>197</v>
      </c>
      <c r="J101" s="152" t="s">
        <v>198</v>
      </c>
      <c r="K101" s="89" t="s">
        <v>199</v>
      </c>
      <c r="L101" s="23"/>
    </row>
    <row r="102" spans="1:21" ht="27.75" customHeight="1" hidden="1">
      <c r="A102" s="107">
        <v>13</v>
      </c>
      <c r="B102" s="72" t="s">
        <v>215</v>
      </c>
      <c r="C102" s="13">
        <v>1165</v>
      </c>
      <c r="D102" s="95" t="s">
        <v>2</v>
      </c>
      <c r="E102" s="48"/>
      <c r="F102" s="103" t="s">
        <v>196</v>
      </c>
      <c r="G102" s="103" t="s">
        <v>196</v>
      </c>
      <c r="H102" s="103" t="s">
        <v>196</v>
      </c>
      <c r="I102" s="59" t="s">
        <v>216</v>
      </c>
      <c r="J102" s="118" t="s">
        <v>12</v>
      </c>
      <c r="K102" s="69" t="s">
        <v>3</v>
      </c>
      <c r="N102" s="7"/>
      <c r="O102" s="7"/>
      <c r="P102" s="7"/>
      <c r="Q102" s="7"/>
      <c r="R102" s="7"/>
      <c r="S102" s="7"/>
      <c r="T102" s="7"/>
      <c r="U102" s="7"/>
    </row>
    <row r="103" spans="1:21" ht="24" customHeight="1" hidden="1">
      <c r="A103" s="108">
        <v>14</v>
      </c>
      <c r="B103" s="72" t="s">
        <v>213</v>
      </c>
      <c r="C103" s="13">
        <v>1165</v>
      </c>
      <c r="D103" s="95" t="s">
        <v>2</v>
      </c>
      <c r="E103" s="48"/>
      <c r="F103" s="103" t="s">
        <v>196</v>
      </c>
      <c r="G103" s="103" t="s">
        <v>196</v>
      </c>
      <c r="H103" s="103" t="s">
        <v>196</v>
      </c>
      <c r="I103" s="59" t="s">
        <v>214</v>
      </c>
      <c r="J103" s="118" t="s">
        <v>12</v>
      </c>
      <c r="K103" s="69" t="s">
        <v>3</v>
      </c>
      <c r="N103" s="7"/>
      <c r="O103" s="7"/>
      <c r="P103" s="7"/>
      <c r="Q103" s="7"/>
      <c r="R103" s="7"/>
      <c r="S103" s="7"/>
      <c r="T103" s="7"/>
      <c r="U103" s="7"/>
    </row>
    <row r="104" spans="1:21" ht="30" customHeight="1" hidden="1">
      <c r="A104" s="107">
        <v>15</v>
      </c>
      <c r="B104" s="72" t="s">
        <v>209</v>
      </c>
      <c r="C104" s="13">
        <v>1165</v>
      </c>
      <c r="D104" s="95" t="s">
        <v>2</v>
      </c>
      <c r="E104" s="48"/>
      <c r="F104" s="103" t="s">
        <v>196</v>
      </c>
      <c r="G104" s="103" t="s">
        <v>196</v>
      </c>
      <c r="H104" s="103" t="s">
        <v>196</v>
      </c>
      <c r="I104" s="59" t="s">
        <v>208</v>
      </c>
      <c r="J104" s="118"/>
      <c r="K104" s="69"/>
      <c r="N104" s="7"/>
      <c r="O104" s="7"/>
      <c r="P104" s="7"/>
      <c r="Q104" s="7"/>
      <c r="R104" s="7"/>
      <c r="S104" s="7"/>
      <c r="T104" s="7"/>
      <c r="U104" s="7"/>
    </row>
    <row r="105" spans="1:21" ht="38.25" customHeight="1" hidden="1">
      <c r="A105" s="108">
        <v>16</v>
      </c>
      <c r="B105" s="72" t="s">
        <v>207</v>
      </c>
      <c r="C105" s="13">
        <v>1165</v>
      </c>
      <c r="D105" s="95" t="s">
        <v>2</v>
      </c>
      <c r="E105" s="48"/>
      <c r="F105" s="103" t="s">
        <v>196</v>
      </c>
      <c r="G105" s="103" t="s">
        <v>196</v>
      </c>
      <c r="H105" s="103" t="s">
        <v>196</v>
      </c>
      <c r="I105" s="59" t="s">
        <v>206</v>
      </c>
      <c r="J105" s="118"/>
      <c r="K105" s="69"/>
      <c r="N105" s="7"/>
      <c r="O105" s="7"/>
      <c r="P105" s="7"/>
      <c r="Q105" s="7"/>
      <c r="R105" s="7"/>
      <c r="S105" s="7"/>
      <c r="T105" s="7"/>
      <c r="U105" s="7"/>
    </row>
    <row r="106" spans="1:21" ht="36.75" customHeight="1" hidden="1">
      <c r="A106" s="107">
        <v>12</v>
      </c>
      <c r="B106" s="72" t="s">
        <v>217</v>
      </c>
      <c r="C106" s="13">
        <v>1165</v>
      </c>
      <c r="D106" s="95" t="s">
        <v>2</v>
      </c>
      <c r="E106" s="48"/>
      <c r="F106" s="103" t="s">
        <v>196</v>
      </c>
      <c r="G106" s="103" t="s">
        <v>196</v>
      </c>
      <c r="H106" s="103" t="s">
        <v>196</v>
      </c>
      <c r="I106" s="59" t="s">
        <v>218</v>
      </c>
      <c r="J106" s="118"/>
      <c r="K106" s="69"/>
      <c r="N106" s="7"/>
      <c r="O106" s="7"/>
      <c r="P106" s="7"/>
      <c r="Q106" s="7"/>
      <c r="R106" s="7"/>
      <c r="S106" s="7"/>
      <c r="T106" s="7"/>
      <c r="U106" s="7"/>
    </row>
    <row r="107" spans="1:21" ht="51" customHeight="1" hidden="1">
      <c r="A107" s="107"/>
      <c r="B107" s="72"/>
      <c r="C107" s="13"/>
      <c r="D107" s="95"/>
      <c r="E107" s="48"/>
      <c r="F107" s="103"/>
      <c r="G107" s="103"/>
      <c r="H107" s="103"/>
      <c r="I107" s="59"/>
      <c r="J107" s="118"/>
      <c r="K107" s="69"/>
      <c r="N107" s="7"/>
      <c r="O107" s="7"/>
      <c r="P107" s="7"/>
      <c r="Q107" s="7"/>
      <c r="R107" s="7"/>
      <c r="S107" s="7"/>
      <c r="T107" s="7"/>
      <c r="U107" s="7"/>
    </row>
    <row r="108" spans="1:21" s="166" customFormat="1" ht="30" customHeight="1" hidden="1">
      <c r="A108" s="159">
        <v>19</v>
      </c>
      <c r="B108" s="168" t="s">
        <v>106</v>
      </c>
      <c r="C108" s="169">
        <v>1165</v>
      </c>
      <c r="D108" s="170" t="s">
        <v>79</v>
      </c>
      <c r="E108" s="25"/>
      <c r="F108" s="162" t="s">
        <v>196</v>
      </c>
      <c r="G108" s="162" t="s">
        <v>196</v>
      </c>
      <c r="H108" s="162" t="s">
        <v>196</v>
      </c>
      <c r="I108" s="171" t="s">
        <v>111</v>
      </c>
      <c r="J108" s="172" t="s">
        <v>12</v>
      </c>
      <c r="K108" s="161" t="s">
        <v>3</v>
      </c>
      <c r="M108" s="19"/>
      <c r="N108" s="24"/>
      <c r="O108" s="24"/>
      <c r="P108" s="24"/>
      <c r="Q108" s="24"/>
      <c r="R108" s="24"/>
      <c r="S108" s="24"/>
      <c r="T108" s="24"/>
      <c r="U108" s="24"/>
    </row>
    <row r="109" spans="1:21" s="166" customFormat="1" ht="33.75" customHeight="1" hidden="1">
      <c r="A109" s="167">
        <v>20</v>
      </c>
      <c r="B109" s="168" t="s">
        <v>108</v>
      </c>
      <c r="C109" s="169">
        <v>1165</v>
      </c>
      <c r="D109" s="170" t="s">
        <v>2</v>
      </c>
      <c r="E109" s="25"/>
      <c r="F109" s="162" t="s">
        <v>196</v>
      </c>
      <c r="G109" s="162" t="s">
        <v>196</v>
      </c>
      <c r="H109" s="162" t="s">
        <v>196</v>
      </c>
      <c r="I109" s="171" t="s">
        <v>107</v>
      </c>
      <c r="J109" s="172" t="s">
        <v>12</v>
      </c>
      <c r="K109" s="161" t="s">
        <v>3</v>
      </c>
      <c r="M109" s="19"/>
      <c r="N109" s="24"/>
      <c r="O109" s="173"/>
      <c r="P109" s="24"/>
      <c r="Q109" s="24"/>
      <c r="R109" s="24"/>
      <c r="S109" s="24"/>
      <c r="T109" s="24"/>
      <c r="U109" s="24"/>
    </row>
    <row r="110" spans="1:21" s="166" customFormat="1" ht="31.5" customHeight="1" hidden="1">
      <c r="A110" s="174">
        <v>21</v>
      </c>
      <c r="B110" s="175" t="s">
        <v>110</v>
      </c>
      <c r="C110" s="176">
        <v>1165</v>
      </c>
      <c r="D110" s="177" t="s">
        <v>79</v>
      </c>
      <c r="E110" s="178"/>
      <c r="F110" s="177" t="s">
        <v>196</v>
      </c>
      <c r="G110" s="177" t="s">
        <v>196</v>
      </c>
      <c r="H110" s="177" t="s">
        <v>196</v>
      </c>
      <c r="I110" s="179" t="s">
        <v>109</v>
      </c>
      <c r="J110" s="172" t="s">
        <v>12</v>
      </c>
      <c r="K110" s="161" t="s">
        <v>3</v>
      </c>
      <c r="M110" s="19"/>
      <c r="N110" s="24"/>
      <c r="O110" s="24"/>
      <c r="P110" s="24"/>
      <c r="Q110" s="24"/>
      <c r="R110" s="24"/>
      <c r="S110" s="24"/>
      <c r="T110" s="24"/>
      <c r="U110" s="24"/>
    </row>
    <row r="111" spans="1:21" ht="21" customHeight="1">
      <c r="A111" s="109"/>
      <c r="B111" s="42" t="s">
        <v>114</v>
      </c>
      <c r="C111" s="43"/>
      <c r="D111" s="102"/>
      <c r="E111" s="44">
        <f>SUM(E112:E115)</f>
        <v>16289</v>
      </c>
      <c r="F111" s="43"/>
      <c r="G111" s="43"/>
      <c r="H111" s="43"/>
      <c r="I111" s="112"/>
      <c r="J111" s="110"/>
      <c r="K111" s="43"/>
      <c r="L111" s="397">
        <f>'17.09'!P41</f>
        <v>0</v>
      </c>
      <c r="M111" s="63">
        <f>L111-E111</f>
        <v>-16289</v>
      </c>
      <c r="N111" s="7"/>
      <c r="O111" s="7"/>
      <c r="P111" s="7"/>
      <c r="Q111" s="7"/>
      <c r="R111" s="7"/>
      <c r="S111" s="7"/>
      <c r="T111" s="7"/>
      <c r="U111" s="7"/>
    </row>
    <row r="112" spans="1:21" ht="38.25" customHeight="1" thickBot="1">
      <c r="A112" s="115">
        <v>1</v>
      </c>
      <c r="B112" s="394" t="s">
        <v>116</v>
      </c>
      <c r="C112" s="56">
        <v>1172</v>
      </c>
      <c r="D112" s="96" t="s">
        <v>2</v>
      </c>
      <c r="E112" s="116">
        <f>14050+2239</f>
        <v>16289</v>
      </c>
      <c r="F112" s="39" t="s">
        <v>196</v>
      </c>
      <c r="G112" s="39" t="s">
        <v>196</v>
      </c>
      <c r="H112" s="39" t="s">
        <v>196</v>
      </c>
      <c r="I112" s="117" t="s">
        <v>44</v>
      </c>
      <c r="J112" s="114" t="s">
        <v>171</v>
      </c>
      <c r="K112" s="3" t="s">
        <v>115</v>
      </c>
      <c r="L112" s="397" t="s">
        <v>339</v>
      </c>
      <c r="M112" s="7" t="s">
        <v>340</v>
      </c>
      <c r="N112" s="7"/>
      <c r="O112" s="7"/>
      <c r="P112" s="7"/>
      <c r="Q112" s="7"/>
      <c r="R112" s="7"/>
      <c r="S112" s="7"/>
      <c r="T112" s="7"/>
      <c r="U112" s="7"/>
    </row>
    <row r="113" spans="1:21" ht="13.5" hidden="1" thickBot="1">
      <c r="A113" s="74">
        <v>2</v>
      </c>
      <c r="B113" s="73" t="s">
        <v>162</v>
      </c>
      <c r="C113" s="27">
        <v>1172</v>
      </c>
      <c r="D113" s="103" t="s">
        <v>2</v>
      </c>
      <c r="E113" s="29"/>
      <c r="F113" s="27"/>
      <c r="G113" s="27"/>
      <c r="H113" s="27"/>
      <c r="I113" s="155"/>
      <c r="J113" s="153" t="s">
        <v>117</v>
      </c>
      <c r="K113" s="32" t="s">
        <v>3</v>
      </c>
      <c r="L113" s="23"/>
      <c r="M113" s="63"/>
      <c r="N113" s="7"/>
      <c r="O113" s="7"/>
      <c r="P113" s="7"/>
      <c r="Q113" s="7"/>
      <c r="R113" s="7"/>
      <c r="S113" s="7"/>
      <c r="T113" s="7"/>
      <c r="U113" s="7"/>
    </row>
    <row r="114" spans="1:21" ht="28.5" customHeight="1" hidden="1">
      <c r="A114" s="36">
        <v>3</v>
      </c>
      <c r="B114" s="73" t="s">
        <v>162</v>
      </c>
      <c r="C114" s="27">
        <v>1172</v>
      </c>
      <c r="D114" s="103" t="s">
        <v>2</v>
      </c>
      <c r="E114" s="5"/>
      <c r="F114" s="3"/>
      <c r="G114" s="3"/>
      <c r="H114" s="3"/>
      <c r="I114" s="156"/>
      <c r="J114" s="114" t="s">
        <v>117</v>
      </c>
      <c r="K114" s="32" t="s">
        <v>3</v>
      </c>
      <c r="N114" s="7"/>
      <c r="O114" s="7"/>
      <c r="P114" s="7"/>
      <c r="Q114" s="7"/>
      <c r="R114" s="7"/>
      <c r="S114" s="7"/>
      <c r="T114" s="7"/>
      <c r="U114" s="7"/>
    </row>
    <row r="115" spans="1:21" ht="42.75" customHeight="1" hidden="1">
      <c r="A115" s="37">
        <v>1</v>
      </c>
      <c r="B115" s="38" t="s">
        <v>116</v>
      </c>
      <c r="C115" s="39">
        <v>1172</v>
      </c>
      <c r="D115" s="104" t="s">
        <v>2</v>
      </c>
      <c r="E115" s="40"/>
      <c r="F115" s="39"/>
      <c r="G115" s="39"/>
      <c r="H115" s="39"/>
      <c r="I115" s="157" t="s">
        <v>44</v>
      </c>
      <c r="J115" s="154" t="s">
        <v>43</v>
      </c>
      <c r="K115" s="39" t="s">
        <v>115</v>
      </c>
      <c r="N115" s="7"/>
      <c r="O115" s="7"/>
      <c r="P115" s="7"/>
      <c r="Q115" s="7"/>
      <c r="R115" s="7"/>
      <c r="S115" s="7"/>
      <c r="T115" s="7"/>
      <c r="U115" s="7"/>
    </row>
    <row r="116" spans="1:21" ht="21" customHeight="1">
      <c r="A116" s="109"/>
      <c r="B116" s="42" t="s">
        <v>126</v>
      </c>
      <c r="C116" s="43"/>
      <c r="D116" s="102"/>
      <c r="E116" s="44">
        <f>SUM(E117:E133)</f>
        <v>530860.99</v>
      </c>
      <c r="F116" s="43"/>
      <c r="G116" s="43"/>
      <c r="H116" s="43"/>
      <c r="I116" s="112"/>
      <c r="J116" s="110"/>
      <c r="K116" s="43"/>
      <c r="L116" s="23">
        <f>'17.09'!P53</f>
        <v>530860.99</v>
      </c>
      <c r="M116" s="443">
        <f>L116-E116</f>
        <v>0</v>
      </c>
      <c r="N116" s="7">
        <v>744800</v>
      </c>
      <c r="O116" s="419">
        <v>149000</v>
      </c>
      <c r="P116" s="7"/>
      <c r="Q116" s="7"/>
      <c r="R116" s="7"/>
      <c r="S116" s="7"/>
      <c r="T116" s="7"/>
      <c r="U116" s="7"/>
    </row>
    <row r="117" spans="1:21" ht="27" customHeight="1" thickBot="1">
      <c r="A117" s="376"/>
      <c r="B117" s="4" t="s">
        <v>322</v>
      </c>
      <c r="C117" s="3">
        <v>2110</v>
      </c>
      <c r="D117" s="94" t="s">
        <v>2</v>
      </c>
      <c r="E117" s="5">
        <v>107099.99</v>
      </c>
      <c r="F117" s="3" t="s">
        <v>196</v>
      </c>
      <c r="G117" s="3" t="s">
        <v>196</v>
      </c>
      <c r="H117" s="3" t="s">
        <v>196</v>
      </c>
      <c r="I117" s="136"/>
      <c r="J117" s="111" t="s">
        <v>127</v>
      </c>
      <c r="K117" s="87" t="s">
        <v>3</v>
      </c>
      <c r="N117" s="7"/>
      <c r="O117" s="7"/>
      <c r="P117" s="7"/>
      <c r="Q117" s="7"/>
      <c r="R117" s="7"/>
      <c r="S117" s="7"/>
      <c r="T117" s="7"/>
      <c r="U117" s="7"/>
    </row>
    <row r="118" spans="1:21" ht="31.5" customHeight="1">
      <c r="A118" s="507">
        <v>1</v>
      </c>
      <c r="B118" s="508" t="s">
        <v>389</v>
      </c>
      <c r="C118" s="509">
        <v>2110</v>
      </c>
      <c r="D118" s="510" t="s">
        <v>2</v>
      </c>
      <c r="E118" s="511">
        <f>4000+1500-1500</f>
        <v>4000</v>
      </c>
      <c r="F118" s="509" t="s">
        <v>196</v>
      </c>
      <c r="G118" s="509" t="s">
        <v>196</v>
      </c>
      <c r="H118" s="509" t="s">
        <v>196</v>
      </c>
      <c r="I118" s="560" t="s">
        <v>349</v>
      </c>
      <c r="J118" s="416" t="s">
        <v>127</v>
      </c>
      <c r="K118" s="3" t="s">
        <v>115</v>
      </c>
      <c r="L118" s="23">
        <f>'[2]250404спецБР'!$G$48+'[2]120400спецБР'!$G$48+'[2]10116_БР'!$G$48+7400</f>
        <v>446099.99</v>
      </c>
      <c r="M118" s="7"/>
      <c r="N118" s="7">
        <v>95900</v>
      </c>
      <c r="O118" s="7"/>
      <c r="P118" s="7"/>
      <c r="Q118" s="7"/>
      <c r="R118" s="7"/>
      <c r="S118" s="7"/>
      <c r="T118" s="7"/>
      <c r="U118" s="7"/>
    </row>
    <row r="119" spans="1:21" ht="29.25" customHeight="1" thickBot="1">
      <c r="A119" s="513">
        <v>2</v>
      </c>
      <c r="B119" s="514" t="s">
        <v>384</v>
      </c>
      <c r="C119" s="515">
        <v>2110</v>
      </c>
      <c r="D119" s="516" t="s">
        <v>2</v>
      </c>
      <c r="E119" s="517">
        <f>3500+41100+35069</f>
        <v>79669</v>
      </c>
      <c r="F119" s="515" t="s">
        <v>196</v>
      </c>
      <c r="G119" s="515" t="s">
        <v>196</v>
      </c>
      <c r="H119" s="515" t="s">
        <v>196</v>
      </c>
      <c r="I119" s="561" t="s">
        <v>341</v>
      </c>
      <c r="J119" s="416" t="s">
        <v>127</v>
      </c>
      <c r="K119" s="3" t="s">
        <v>115</v>
      </c>
      <c r="N119" s="7">
        <v>96400</v>
      </c>
      <c r="O119" s="7"/>
      <c r="P119" s="7"/>
      <c r="Q119" s="7"/>
      <c r="R119" s="7"/>
      <c r="S119" s="7"/>
      <c r="T119" s="7"/>
      <c r="U119" s="7"/>
    </row>
    <row r="120" spans="1:13" ht="15.75" customHeight="1" thickBot="1">
      <c r="A120" s="89" t="s">
        <v>178</v>
      </c>
      <c r="B120" s="90" t="s">
        <v>179</v>
      </c>
      <c r="C120" s="90" t="s">
        <v>180</v>
      </c>
      <c r="D120" s="90" t="s">
        <v>181</v>
      </c>
      <c r="E120" s="90" t="s">
        <v>182</v>
      </c>
      <c r="F120" s="90" t="s">
        <v>183</v>
      </c>
      <c r="G120" s="90" t="s">
        <v>184</v>
      </c>
      <c r="H120" s="90" t="s">
        <v>185</v>
      </c>
      <c r="I120" s="91" t="s">
        <v>197</v>
      </c>
      <c r="J120" s="152" t="s">
        <v>198</v>
      </c>
      <c r="K120" s="89" t="s">
        <v>199</v>
      </c>
      <c r="L120" s="397"/>
      <c r="M120" s="7"/>
    </row>
    <row r="121" spans="1:21" ht="27.75" customHeight="1">
      <c r="A121" s="507">
        <v>3</v>
      </c>
      <c r="B121" s="508" t="s">
        <v>347</v>
      </c>
      <c r="C121" s="509">
        <v>2110</v>
      </c>
      <c r="D121" s="510" t="s">
        <v>2</v>
      </c>
      <c r="E121" s="511">
        <v>38350</v>
      </c>
      <c r="F121" s="509" t="s">
        <v>196</v>
      </c>
      <c r="G121" s="509" t="s">
        <v>196</v>
      </c>
      <c r="H121" s="509" t="s">
        <v>196</v>
      </c>
      <c r="I121" s="562" t="s">
        <v>62</v>
      </c>
      <c r="J121" s="416" t="s">
        <v>127</v>
      </c>
      <c r="K121" s="3" t="s">
        <v>115</v>
      </c>
      <c r="N121" s="7">
        <f>57600-57600+99900</f>
        <v>99900</v>
      </c>
      <c r="O121" s="7"/>
      <c r="P121" s="7"/>
      <c r="Q121" s="7"/>
      <c r="R121" s="7"/>
      <c r="S121" s="7"/>
      <c r="T121" s="7"/>
      <c r="U121" s="7"/>
    </row>
    <row r="122" spans="1:21" ht="29.25" customHeight="1" thickBot="1">
      <c r="A122" s="519">
        <v>4</v>
      </c>
      <c r="B122" s="508" t="s">
        <v>338</v>
      </c>
      <c r="C122" s="509">
        <v>2110</v>
      </c>
      <c r="D122" s="520" t="s">
        <v>2</v>
      </c>
      <c r="E122" s="511">
        <f>21600+33000+10000</f>
        <v>64600</v>
      </c>
      <c r="F122" s="509" t="s">
        <v>196</v>
      </c>
      <c r="G122" s="509" t="s">
        <v>196</v>
      </c>
      <c r="H122" s="509" t="s">
        <v>196</v>
      </c>
      <c r="I122" s="562" t="s">
        <v>223</v>
      </c>
      <c r="J122" s="111" t="s">
        <v>127</v>
      </c>
      <c r="K122" s="87" t="s">
        <v>3</v>
      </c>
      <c r="N122" s="7">
        <v>45300</v>
      </c>
      <c r="O122" s="419"/>
      <c r="P122" s="7"/>
      <c r="Q122" s="7"/>
      <c r="R122" s="7"/>
      <c r="S122" s="7"/>
      <c r="T122" s="7"/>
      <c r="U122" s="7"/>
    </row>
    <row r="123" spans="1:21" ht="41.25" customHeight="1">
      <c r="A123" s="519">
        <v>5</v>
      </c>
      <c r="B123" s="508" t="s">
        <v>337</v>
      </c>
      <c r="C123" s="509">
        <v>2110</v>
      </c>
      <c r="D123" s="510" t="s">
        <v>2</v>
      </c>
      <c r="E123" s="511">
        <f>19000+7400+38000+6000+16500+2000-16500-37+21592</f>
        <v>93955</v>
      </c>
      <c r="F123" s="509" t="s">
        <v>196</v>
      </c>
      <c r="G123" s="509" t="s">
        <v>196</v>
      </c>
      <c r="H123" s="509" t="s">
        <v>196</v>
      </c>
      <c r="I123" s="562" t="s">
        <v>88</v>
      </c>
      <c r="J123" s="378" t="s">
        <v>127</v>
      </c>
      <c r="K123" s="32" t="s">
        <v>3</v>
      </c>
      <c r="L123" s="1">
        <v>62768.54</v>
      </c>
      <c r="N123" s="7">
        <v>27636</v>
      </c>
      <c r="O123" s="419"/>
      <c r="P123" s="7"/>
      <c r="Q123" s="7"/>
      <c r="R123" s="7"/>
      <c r="S123" s="7"/>
      <c r="T123" s="7"/>
      <c r="U123" s="7"/>
    </row>
    <row r="124" spans="1:21" ht="33.75" customHeight="1" hidden="1">
      <c r="A124" s="521"/>
      <c r="B124" s="508" t="s">
        <v>383</v>
      </c>
      <c r="C124" s="509">
        <v>2110</v>
      </c>
      <c r="D124" s="520" t="s">
        <v>2</v>
      </c>
      <c r="E124" s="511"/>
      <c r="F124" s="509" t="s">
        <v>196</v>
      </c>
      <c r="G124" s="509" t="s">
        <v>196</v>
      </c>
      <c r="H124" s="509" t="s">
        <v>196</v>
      </c>
      <c r="I124" s="518" t="s">
        <v>382</v>
      </c>
      <c r="J124" s="450"/>
      <c r="K124" s="3"/>
      <c r="M124" s="7"/>
      <c r="N124" s="7">
        <f>5000+94900</f>
        <v>99900</v>
      </c>
      <c r="O124" s="7"/>
      <c r="P124" s="7"/>
      <c r="Q124" s="7"/>
      <c r="R124" s="7"/>
      <c r="S124" s="7"/>
      <c r="T124" s="7"/>
      <c r="U124" s="7"/>
    </row>
    <row r="125" spans="1:21" ht="55.5" customHeight="1">
      <c r="A125" s="425">
        <v>6</v>
      </c>
      <c r="B125" s="426" t="s">
        <v>380</v>
      </c>
      <c r="C125" s="27">
        <v>2110</v>
      </c>
      <c r="D125" s="28" t="s">
        <v>2</v>
      </c>
      <c r="E125" s="29">
        <f>99000+1800+1400+1700-1800-2200-90000</f>
        <v>9900</v>
      </c>
      <c r="F125" s="3" t="s">
        <v>196</v>
      </c>
      <c r="G125" s="3" t="s">
        <v>196</v>
      </c>
      <c r="H125" s="3" t="s">
        <v>196</v>
      </c>
      <c r="I125" s="417" t="s">
        <v>61</v>
      </c>
      <c r="J125" s="416" t="s">
        <v>127</v>
      </c>
      <c r="K125" s="32" t="s">
        <v>3</v>
      </c>
      <c r="N125" s="7"/>
      <c r="O125" s="7"/>
      <c r="P125" s="7"/>
      <c r="Q125" s="7"/>
      <c r="R125" s="7"/>
      <c r="S125" s="7"/>
      <c r="T125" s="7"/>
      <c r="U125" s="7"/>
    </row>
    <row r="126" spans="1:21" ht="24.75" customHeight="1">
      <c r="A126" s="519">
        <v>7</v>
      </c>
      <c r="B126" s="508" t="s">
        <v>348</v>
      </c>
      <c r="C126" s="509">
        <v>2110</v>
      </c>
      <c r="D126" s="510" t="s">
        <v>2</v>
      </c>
      <c r="E126" s="511">
        <f>80000+6500+28100-28100-35750</f>
        <v>50750</v>
      </c>
      <c r="F126" s="509" t="s">
        <v>196</v>
      </c>
      <c r="G126" s="509" t="s">
        <v>196</v>
      </c>
      <c r="H126" s="509" t="s">
        <v>196</v>
      </c>
      <c r="I126" s="560" t="s">
        <v>345</v>
      </c>
      <c r="J126" s="416" t="s">
        <v>127</v>
      </c>
      <c r="K126" s="3" t="s">
        <v>115</v>
      </c>
      <c r="N126" s="7">
        <v>13400</v>
      </c>
      <c r="O126" s="7"/>
      <c r="P126" s="7"/>
      <c r="Q126" s="7"/>
      <c r="R126" s="7"/>
      <c r="S126" s="7"/>
      <c r="T126" s="7"/>
      <c r="U126" s="7"/>
    </row>
    <row r="127" spans="1:21" ht="38.25" customHeight="1">
      <c r="A127" s="507">
        <v>8</v>
      </c>
      <c r="B127" s="508" t="s">
        <v>381</v>
      </c>
      <c r="C127" s="509">
        <v>2110</v>
      </c>
      <c r="D127" s="510" t="s">
        <v>2</v>
      </c>
      <c r="E127" s="511">
        <f>9000+41000+1600+7200-1600+2200-46800</f>
        <v>12600</v>
      </c>
      <c r="F127" s="509" t="s">
        <v>196</v>
      </c>
      <c r="G127" s="509" t="s">
        <v>196</v>
      </c>
      <c r="H127" s="509" t="s">
        <v>196</v>
      </c>
      <c r="I127" s="560" t="s">
        <v>346</v>
      </c>
      <c r="J127" s="416" t="s">
        <v>127</v>
      </c>
      <c r="K127" s="3" t="s">
        <v>115</v>
      </c>
      <c r="N127" s="7">
        <v>40500</v>
      </c>
      <c r="O127" s="7"/>
      <c r="P127" s="7"/>
      <c r="Q127" s="7"/>
      <c r="R127" s="7"/>
      <c r="S127" s="7"/>
      <c r="T127" s="7"/>
      <c r="U127" s="7"/>
    </row>
    <row r="128" spans="1:21" ht="27.75" customHeight="1" hidden="1">
      <c r="A128" s="425"/>
      <c r="B128" s="424" t="s">
        <v>379</v>
      </c>
      <c r="C128" s="3">
        <v>2110</v>
      </c>
      <c r="D128" s="6" t="s">
        <v>2</v>
      </c>
      <c r="E128" s="5"/>
      <c r="F128" s="3" t="s">
        <v>196</v>
      </c>
      <c r="G128" s="3" t="s">
        <v>196</v>
      </c>
      <c r="H128" s="3" t="s">
        <v>196</v>
      </c>
      <c r="I128" s="563" t="s">
        <v>378</v>
      </c>
      <c r="J128" s="416" t="s">
        <v>127</v>
      </c>
      <c r="K128" s="3" t="s">
        <v>115</v>
      </c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32.25" customHeight="1" hidden="1">
      <c r="A129" s="507"/>
      <c r="B129" s="508" t="s">
        <v>388</v>
      </c>
      <c r="C129" s="509">
        <v>2110</v>
      </c>
      <c r="D129" s="510" t="s">
        <v>2</v>
      </c>
      <c r="E129" s="511"/>
      <c r="F129" s="509" t="s">
        <v>196</v>
      </c>
      <c r="G129" s="509" t="s">
        <v>196</v>
      </c>
      <c r="H129" s="509" t="s">
        <v>196</v>
      </c>
      <c r="I129" s="512" t="s">
        <v>387</v>
      </c>
      <c r="J129" s="450"/>
      <c r="K129" s="3"/>
      <c r="M129" s="7"/>
      <c r="N129" s="7">
        <v>20000</v>
      </c>
      <c r="O129" s="7"/>
      <c r="P129" s="7"/>
      <c r="Q129" s="7"/>
      <c r="R129" s="7"/>
      <c r="S129" s="7"/>
      <c r="T129" s="7"/>
      <c r="U129" s="7"/>
    </row>
    <row r="130" spans="1:21" ht="33.75" customHeight="1" hidden="1">
      <c r="A130" s="521"/>
      <c r="B130" s="508" t="s">
        <v>343</v>
      </c>
      <c r="C130" s="509">
        <v>2110</v>
      </c>
      <c r="D130" s="520" t="s">
        <v>2</v>
      </c>
      <c r="E130" s="511"/>
      <c r="F130" s="509" t="s">
        <v>196</v>
      </c>
      <c r="G130" s="509" t="s">
        <v>196</v>
      </c>
      <c r="H130" s="509" t="s">
        <v>196</v>
      </c>
      <c r="I130" s="518" t="s">
        <v>342</v>
      </c>
      <c r="J130" s="450"/>
      <c r="K130" s="3"/>
      <c r="M130" s="7"/>
      <c r="N130" s="7">
        <f>89900</f>
        <v>89900</v>
      </c>
      <c r="O130" s="7"/>
      <c r="P130" s="7"/>
      <c r="Q130" s="7"/>
      <c r="R130" s="7"/>
      <c r="S130" s="7"/>
      <c r="T130" s="7"/>
      <c r="U130" s="7"/>
    </row>
    <row r="131" spans="1:21" ht="27.75" customHeight="1">
      <c r="A131" s="521">
        <v>9</v>
      </c>
      <c r="B131" s="508" t="s">
        <v>386</v>
      </c>
      <c r="C131" s="509">
        <v>2110</v>
      </c>
      <c r="D131" s="520" t="s">
        <v>2</v>
      </c>
      <c r="E131" s="511">
        <v>10000</v>
      </c>
      <c r="F131" s="509" t="s">
        <v>196</v>
      </c>
      <c r="G131" s="509" t="s">
        <v>196</v>
      </c>
      <c r="H131" s="509" t="s">
        <v>196</v>
      </c>
      <c r="I131" s="518" t="s">
        <v>385</v>
      </c>
      <c r="J131" s="450"/>
      <c r="K131" s="3"/>
      <c r="M131" s="7"/>
      <c r="N131" s="7">
        <v>99900</v>
      </c>
      <c r="O131" s="7"/>
      <c r="P131" s="7"/>
      <c r="Q131" s="7"/>
      <c r="R131" s="7"/>
      <c r="S131" s="7"/>
      <c r="T131" s="7"/>
      <c r="U131" s="7"/>
    </row>
    <row r="132" spans="1:21" ht="45.75" customHeight="1" thickBot="1">
      <c r="A132" s="522">
        <v>10</v>
      </c>
      <c r="B132" s="514" t="s">
        <v>376</v>
      </c>
      <c r="C132" s="515">
        <v>2110</v>
      </c>
      <c r="D132" s="523" t="s">
        <v>2</v>
      </c>
      <c r="E132" s="517">
        <f>21700+26037+12200</f>
        <v>59937</v>
      </c>
      <c r="F132" s="515" t="s">
        <v>196</v>
      </c>
      <c r="G132" s="515" t="s">
        <v>196</v>
      </c>
      <c r="H132" s="515" t="s">
        <v>196</v>
      </c>
      <c r="I132" s="564" t="s">
        <v>377</v>
      </c>
      <c r="J132" s="114" t="s">
        <v>142</v>
      </c>
      <c r="K132" s="3" t="s">
        <v>84</v>
      </c>
      <c r="M132" s="7"/>
      <c r="N132" s="7">
        <v>16064</v>
      </c>
      <c r="O132" s="7"/>
      <c r="P132" s="7"/>
      <c r="Q132" s="7"/>
      <c r="R132" s="7"/>
      <c r="S132" s="7"/>
      <c r="T132" s="7"/>
      <c r="U132" s="7"/>
    </row>
    <row r="133" spans="1:21" ht="33.75" customHeight="1" hidden="1">
      <c r="A133" s="433"/>
      <c r="B133" s="434"/>
      <c r="C133" s="39">
        <v>2110</v>
      </c>
      <c r="D133" s="379" t="s">
        <v>2</v>
      </c>
      <c r="E133" s="40"/>
      <c r="F133" s="39" t="s">
        <v>196</v>
      </c>
      <c r="G133" s="39" t="s">
        <v>196</v>
      </c>
      <c r="H133" s="39" t="s">
        <v>196</v>
      </c>
      <c r="I133" s="157"/>
      <c r="J133" s="416" t="s">
        <v>127</v>
      </c>
      <c r="K133" s="3" t="s">
        <v>115</v>
      </c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24.75" customHeight="1">
      <c r="A134" s="109"/>
      <c r="B134" s="42" t="s">
        <v>344</v>
      </c>
      <c r="C134" s="43"/>
      <c r="D134" s="102"/>
      <c r="E134" s="44">
        <f>SUM(E135:E141)</f>
        <v>345516</v>
      </c>
      <c r="F134" s="43"/>
      <c r="G134" s="43"/>
      <c r="H134" s="43"/>
      <c r="I134" s="112"/>
      <c r="J134" s="110"/>
      <c r="K134" s="43"/>
      <c r="L134" s="444">
        <f>'17.09'!P61</f>
        <v>345516</v>
      </c>
      <c r="M134" s="63">
        <f>L134-E134</f>
        <v>0</v>
      </c>
      <c r="N134" s="7"/>
      <c r="O134" s="419"/>
      <c r="P134" s="7"/>
      <c r="Q134" s="7"/>
      <c r="R134" s="7"/>
      <c r="S134" s="7"/>
      <c r="T134" s="7"/>
      <c r="U134" s="7"/>
    </row>
    <row r="135" spans="1:21" ht="27.75" customHeight="1" thickBot="1">
      <c r="A135" s="376"/>
      <c r="B135" s="4" t="s">
        <v>322</v>
      </c>
      <c r="C135" s="3">
        <v>2133</v>
      </c>
      <c r="D135" s="94" t="s">
        <v>2</v>
      </c>
      <c r="E135" s="5">
        <v>46516</v>
      </c>
      <c r="F135" s="3" t="s">
        <v>196</v>
      </c>
      <c r="G135" s="3" t="s">
        <v>196</v>
      </c>
      <c r="H135" s="3" t="s">
        <v>196</v>
      </c>
      <c r="I135" s="136"/>
      <c r="J135" s="111" t="s">
        <v>127</v>
      </c>
      <c r="K135" s="87" t="s">
        <v>3</v>
      </c>
      <c r="N135" s="7"/>
      <c r="O135" s="7"/>
      <c r="P135" s="7"/>
      <c r="Q135" s="7"/>
      <c r="R135" s="7"/>
      <c r="S135" s="7"/>
      <c r="T135" s="7"/>
      <c r="U135" s="7"/>
    </row>
    <row r="136" spans="1:21" ht="27.75" customHeight="1" thickBot="1">
      <c r="A136" s="431">
        <v>1</v>
      </c>
      <c r="B136" s="45" t="s">
        <v>397</v>
      </c>
      <c r="C136" s="3">
        <v>2133</v>
      </c>
      <c r="D136" s="98" t="s">
        <v>79</v>
      </c>
      <c r="E136" s="47">
        <v>299000</v>
      </c>
      <c r="F136" s="27" t="s">
        <v>196</v>
      </c>
      <c r="G136" s="27" t="s">
        <v>196</v>
      </c>
      <c r="H136" s="3" t="s">
        <v>196</v>
      </c>
      <c r="I136" s="54" t="s">
        <v>399</v>
      </c>
      <c r="J136" s="101" t="s">
        <v>81</v>
      </c>
      <c r="K136" s="62" t="s">
        <v>80</v>
      </c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30.75" customHeight="1" hidden="1" thickBot="1">
      <c r="A137" s="431">
        <v>2</v>
      </c>
      <c r="B137" s="45" t="s">
        <v>395</v>
      </c>
      <c r="C137" s="3">
        <v>2133</v>
      </c>
      <c r="D137" s="98" t="s">
        <v>79</v>
      </c>
      <c r="E137" s="47"/>
      <c r="F137" s="27" t="s">
        <v>196</v>
      </c>
      <c r="G137" s="27" t="s">
        <v>196</v>
      </c>
      <c r="H137" s="27" t="s">
        <v>196</v>
      </c>
      <c r="I137" s="54" t="s">
        <v>398</v>
      </c>
      <c r="J137" s="101" t="s">
        <v>81</v>
      </c>
      <c r="K137" s="62" t="s">
        <v>80</v>
      </c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30.75" customHeight="1" hidden="1" thickBot="1">
      <c r="A138" s="431">
        <v>3</v>
      </c>
      <c r="B138" s="45" t="s">
        <v>200</v>
      </c>
      <c r="C138" s="3">
        <v>2133</v>
      </c>
      <c r="D138" s="98" t="s">
        <v>79</v>
      </c>
      <c r="E138" s="47"/>
      <c r="F138" s="27" t="s">
        <v>196</v>
      </c>
      <c r="G138" s="27" t="s">
        <v>196</v>
      </c>
      <c r="H138" s="27" t="s">
        <v>196</v>
      </c>
      <c r="I138" s="54" t="s">
        <v>398</v>
      </c>
      <c r="J138" s="101" t="s">
        <v>81</v>
      </c>
      <c r="K138" s="62" t="s">
        <v>80</v>
      </c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7" customHeight="1" hidden="1" thickBot="1">
      <c r="A139" s="431">
        <v>4</v>
      </c>
      <c r="B139" s="45" t="s">
        <v>394</v>
      </c>
      <c r="C139" s="3">
        <v>2133</v>
      </c>
      <c r="D139" s="98" t="s">
        <v>79</v>
      </c>
      <c r="E139" s="47"/>
      <c r="F139" s="27" t="s">
        <v>196</v>
      </c>
      <c r="G139" s="27" t="s">
        <v>196</v>
      </c>
      <c r="H139" s="27" t="s">
        <v>196</v>
      </c>
      <c r="I139" s="54" t="s">
        <v>398</v>
      </c>
      <c r="J139" s="101" t="s">
        <v>81</v>
      </c>
      <c r="K139" s="62" t="s">
        <v>80</v>
      </c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31.5" customHeight="1" hidden="1" thickBot="1">
      <c r="A140" s="431">
        <v>5</v>
      </c>
      <c r="B140" s="45" t="s">
        <v>201</v>
      </c>
      <c r="C140" s="3">
        <v>2133</v>
      </c>
      <c r="D140" s="98" t="s">
        <v>79</v>
      </c>
      <c r="E140" s="47"/>
      <c r="F140" s="3" t="s">
        <v>196</v>
      </c>
      <c r="G140" s="3" t="s">
        <v>196</v>
      </c>
      <c r="H140" s="3" t="s">
        <v>196</v>
      </c>
      <c r="I140" s="54" t="s">
        <v>398</v>
      </c>
      <c r="J140" s="101" t="s">
        <v>81</v>
      </c>
      <c r="K140" s="62" t="s">
        <v>80</v>
      </c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31.5" customHeight="1" hidden="1" thickBot="1">
      <c r="A141" s="429">
        <v>6</v>
      </c>
      <c r="B141" s="26"/>
      <c r="C141" s="3">
        <v>2133</v>
      </c>
      <c r="D141" s="103" t="s">
        <v>2</v>
      </c>
      <c r="E141" s="29"/>
      <c r="F141" s="27" t="s">
        <v>196</v>
      </c>
      <c r="G141" s="27" t="s">
        <v>196</v>
      </c>
      <c r="H141" s="27" t="s">
        <v>196</v>
      </c>
      <c r="I141" s="396"/>
      <c r="J141" s="111" t="s">
        <v>127</v>
      </c>
      <c r="K141" s="87" t="s">
        <v>3</v>
      </c>
      <c r="N141" s="7"/>
      <c r="O141" s="7"/>
      <c r="P141" s="7"/>
      <c r="Q141" s="7"/>
      <c r="R141" s="7"/>
      <c r="S141" s="7"/>
      <c r="T141" s="7"/>
      <c r="U141" s="7"/>
    </row>
    <row r="142" spans="1:21" ht="19.5" customHeight="1">
      <c r="A142" s="109"/>
      <c r="B142" s="42" t="s">
        <v>409</v>
      </c>
      <c r="C142" s="43"/>
      <c r="D142" s="102"/>
      <c r="E142" s="44">
        <f>SUM(E143:E152)</f>
        <v>1186641</v>
      </c>
      <c r="F142" s="43"/>
      <c r="G142" s="43"/>
      <c r="H142" s="43"/>
      <c r="I142" s="112"/>
      <c r="J142" s="110"/>
      <c r="K142" s="43"/>
      <c r="L142" s="444">
        <f>'17.09'!P69</f>
        <v>0</v>
      </c>
      <c r="M142" s="63">
        <f>L142-E142</f>
        <v>-1186641</v>
      </c>
      <c r="N142" s="7"/>
      <c r="O142" s="419"/>
      <c r="P142" s="7"/>
      <c r="Q142" s="7"/>
      <c r="R142" s="7"/>
      <c r="S142" s="7"/>
      <c r="T142" s="7"/>
      <c r="U142" s="7"/>
    </row>
    <row r="143" spans="1:21" ht="54.75" customHeight="1" thickBot="1">
      <c r="A143" s="462">
        <v>1</v>
      </c>
      <c r="B143" s="463" t="s">
        <v>410</v>
      </c>
      <c r="C143" s="39">
        <v>2430</v>
      </c>
      <c r="D143" s="104" t="s">
        <v>411</v>
      </c>
      <c r="E143" s="40">
        <f>1124952+61689</f>
        <v>1186641</v>
      </c>
      <c r="F143" s="39" t="s">
        <v>196</v>
      </c>
      <c r="G143" s="39" t="s">
        <v>196</v>
      </c>
      <c r="H143" s="39" t="s">
        <v>196</v>
      </c>
      <c r="I143" s="464" t="s">
        <v>412</v>
      </c>
      <c r="J143" s="111" t="s">
        <v>127</v>
      </c>
      <c r="K143" s="87" t="s">
        <v>3</v>
      </c>
      <c r="N143" s="7"/>
      <c r="O143" s="7"/>
      <c r="P143" s="7"/>
      <c r="Q143" s="7"/>
      <c r="R143" s="7"/>
      <c r="S143" s="7"/>
      <c r="T143" s="7"/>
      <c r="U143" s="7"/>
    </row>
    <row r="144" spans="1:21" ht="30.75" customHeight="1" hidden="1" thickBot="1">
      <c r="A144" s="460"/>
      <c r="B144" s="461"/>
      <c r="C144" s="39"/>
      <c r="D144" s="148" t="s">
        <v>79</v>
      </c>
      <c r="E144" s="149"/>
      <c r="F144" s="39" t="s">
        <v>196</v>
      </c>
      <c r="G144" s="39" t="s">
        <v>196</v>
      </c>
      <c r="H144" s="39" t="s">
        <v>196</v>
      </c>
      <c r="I144" s="150"/>
      <c r="J144" s="101" t="s">
        <v>81</v>
      </c>
      <c r="K144" s="62" t="s">
        <v>80</v>
      </c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9.75" customHeight="1">
      <c r="A145" s="75"/>
      <c r="B145" s="15"/>
      <c r="C145" s="16"/>
      <c r="D145" s="17"/>
      <c r="E145" s="22"/>
      <c r="F145" s="16"/>
      <c r="G145" s="16"/>
      <c r="H145" s="16"/>
      <c r="I145" s="16"/>
      <c r="J145" s="16"/>
      <c r="K145" s="16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29.25" customHeight="1">
      <c r="A146" s="755" t="s">
        <v>391</v>
      </c>
      <c r="B146" s="756"/>
      <c r="C146" s="756"/>
      <c r="D146" s="756"/>
      <c r="E146" s="756"/>
      <c r="F146" s="14"/>
      <c r="G146" s="14"/>
      <c r="H146" s="146" t="s">
        <v>175</v>
      </c>
      <c r="K146" s="14"/>
      <c r="M146" s="7"/>
      <c r="N146" s="7"/>
      <c r="O146" s="7"/>
      <c r="P146" s="7"/>
      <c r="Q146" s="7"/>
      <c r="R146" s="7"/>
      <c r="S146" s="7"/>
      <c r="T146" s="7"/>
      <c r="U146" s="7"/>
    </row>
    <row r="147" spans="5:21" ht="4.5" customHeight="1">
      <c r="E147" s="23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3.5" customHeight="1">
      <c r="A148" s="565" t="s">
        <v>453</v>
      </c>
      <c r="E148" s="23"/>
      <c r="K148" s="18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5.25" customHeight="1">
      <c r="A149" s="75"/>
      <c r="B149" s="15"/>
      <c r="C149" s="15"/>
      <c r="D149" s="15"/>
      <c r="E149" s="15"/>
      <c r="F149" s="16"/>
      <c r="G149" s="16"/>
      <c r="H149" s="16"/>
      <c r="I149" s="16"/>
      <c r="J149" s="16"/>
      <c r="K149" s="16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12.75">
      <c r="A150" s="422" t="s">
        <v>454</v>
      </c>
      <c r="B150" s="15"/>
      <c r="C150" s="15"/>
      <c r="D150" s="15"/>
      <c r="E150" s="15"/>
      <c r="F150" s="16"/>
      <c r="G150" s="16"/>
      <c r="H150" s="16"/>
      <c r="I150" s="16"/>
      <c r="J150" s="16"/>
      <c r="K150" s="16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75"/>
      <c r="B151" s="15"/>
      <c r="C151" s="15"/>
      <c r="D151" s="15"/>
      <c r="E151" s="15"/>
      <c r="F151" s="16"/>
      <c r="G151" s="16"/>
      <c r="H151" s="16"/>
      <c r="I151" s="16"/>
      <c r="J151" s="16"/>
      <c r="K151" s="16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12.75">
      <c r="A152" s="75"/>
      <c r="B152" s="15"/>
      <c r="C152" s="15"/>
      <c r="D152" s="15"/>
      <c r="E152" s="15"/>
      <c r="F152" s="16"/>
      <c r="G152" s="16"/>
      <c r="H152" s="16"/>
      <c r="I152" s="16"/>
      <c r="J152" s="16"/>
      <c r="K152" s="16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12.75">
      <c r="A153" s="75"/>
      <c r="B153" s="15"/>
      <c r="C153" s="15"/>
      <c r="D153" s="15"/>
      <c r="E153" s="15"/>
      <c r="F153" s="16"/>
      <c r="G153" s="16"/>
      <c r="H153" s="16"/>
      <c r="I153" s="16"/>
      <c r="J153" s="16"/>
      <c r="K153" s="16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12.75">
      <c r="A154" s="75"/>
      <c r="B154" s="15"/>
      <c r="C154" s="15"/>
      <c r="D154" s="15"/>
      <c r="E154" s="15"/>
      <c r="F154" s="16"/>
      <c r="G154" s="16"/>
      <c r="H154" s="16"/>
      <c r="I154" s="16"/>
      <c r="J154" s="16"/>
      <c r="K154" s="16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12.75">
      <c r="A155" s="75"/>
      <c r="B155" s="15"/>
      <c r="C155" s="15"/>
      <c r="D155" s="15"/>
      <c r="E155" s="15"/>
      <c r="F155" s="16"/>
      <c r="G155" s="16"/>
      <c r="H155" s="16"/>
      <c r="I155" s="16"/>
      <c r="J155" s="16"/>
      <c r="K155" s="16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12.75">
      <c r="A156" s="75"/>
      <c r="B156" s="15"/>
      <c r="C156" s="15"/>
      <c r="D156" s="15"/>
      <c r="E156" s="15"/>
      <c r="F156" s="16"/>
      <c r="G156" s="16"/>
      <c r="H156" s="16"/>
      <c r="I156" s="16"/>
      <c r="J156" s="16"/>
      <c r="K156" s="16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12.75">
      <c r="A157" s="75"/>
      <c r="B157" s="15"/>
      <c r="C157" s="15"/>
      <c r="D157" s="15"/>
      <c r="E157" s="15"/>
      <c r="F157" s="16"/>
      <c r="G157" s="16"/>
      <c r="H157" s="16"/>
      <c r="I157" s="16"/>
      <c r="J157" s="16"/>
      <c r="K157" s="16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12.75">
      <c r="A158" s="75"/>
      <c r="B158" s="15"/>
      <c r="C158" s="15"/>
      <c r="D158" s="15"/>
      <c r="E158" s="15"/>
      <c r="F158" s="16"/>
      <c r="G158" s="16"/>
      <c r="H158" s="16"/>
      <c r="I158" s="16"/>
      <c r="J158" s="16"/>
      <c r="K158" s="16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12.75">
      <c r="A159" s="75"/>
      <c r="B159" s="15"/>
      <c r="C159" s="15"/>
      <c r="D159" s="15"/>
      <c r="E159" s="15"/>
      <c r="F159" s="16"/>
      <c r="G159" s="16"/>
      <c r="H159" s="16"/>
      <c r="I159" s="16"/>
      <c r="J159" s="16"/>
      <c r="K159" s="16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12.75">
      <c r="A160" s="75"/>
      <c r="B160" s="15"/>
      <c r="C160" s="15"/>
      <c r="D160" s="15"/>
      <c r="E160" s="15"/>
      <c r="F160" s="16"/>
      <c r="G160" s="16"/>
      <c r="H160" s="16"/>
      <c r="I160" s="16"/>
      <c r="J160" s="16"/>
      <c r="K160" s="16"/>
      <c r="M160" s="7"/>
      <c r="N160" s="7"/>
      <c r="O160" s="7"/>
      <c r="P160" s="7"/>
      <c r="Q160" s="7"/>
      <c r="R160" s="7"/>
      <c r="S160" s="7"/>
      <c r="T160" s="7"/>
      <c r="U160" s="7"/>
    </row>
    <row r="161" spans="5:21" ht="12.75">
      <c r="E161" s="23"/>
      <c r="M161" s="7"/>
      <c r="N161" s="7"/>
      <c r="O161" s="7"/>
      <c r="P161" s="7"/>
      <c r="Q161" s="7"/>
      <c r="R161" s="7"/>
      <c r="S161" s="7"/>
      <c r="T161" s="7"/>
      <c r="U161" s="7"/>
    </row>
    <row r="162" spans="5:21" ht="12.75">
      <c r="E162" s="23"/>
      <c r="M162" s="7"/>
      <c r="N162" s="7"/>
      <c r="O162" s="7"/>
      <c r="P162" s="7"/>
      <c r="Q162" s="7"/>
      <c r="R162" s="7"/>
      <c r="S162" s="7"/>
      <c r="T162" s="7"/>
      <c r="U162" s="7"/>
    </row>
    <row r="163" spans="5:21" ht="12.75">
      <c r="E163" s="23"/>
      <c r="M163" s="7"/>
      <c r="N163" s="7"/>
      <c r="O163" s="7"/>
      <c r="P163" s="7"/>
      <c r="Q163" s="7"/>
      <c r="R163" s="7"/>
      <c r="S163" s="7"/>
      <c r="T163" s="7"/>
      <c r="U163" s="7"/>
    </row>
    <row r="164" spans="5:21" ht="12.75">
      <c r="E164" s="23"/>
      <c r="M164" s="7"/>
      <c r="N164" s="7"/>
      <c r="O164" s="7"/>
      <c r="P164" s="7"/>
      <c r="Q164" s="7"/>
      <c r="R164" s="7"/>
      <c r="S164" s="7"/>
      <c r="T164" s="7"/>
      <c r="U164" s="7"/>
    </row>
    <row r="165" spans="5:21" ht="12.75">
      <c r="E165" s="23"/>
      <c r="M165" s="7"/>
      <c r="N165" s="7"/>
      <c r="O165" s="7"/>
      <c r="P165" s="7"/>
      <c r="Q165" s="7"/>
      <c r="R165" s="7"/>
      <c r="S165" s="7"/>
      <c r="T165" s="7"/>
      <c r="U165" s="7"/>
    </row>
    <row r="166" spans="5:21" ht="12.75">
      <c r="E166" s="23"/>
      <c r="M166" s="7"/>
      <c r="N166" s="7"/>
      <c r="O166" s="7"/>
      <c r="P166" s="7"/>
      <c r="Q166" s="7"/>
      <c r="R166" s="7"/>
      <c r="S166" s="7"/>
      <c r="T166" s="7"/>
      <c r="U166" s="7"/>
    </row>
    <row r="167" spans="5:21" ht="12.75">
      <c r="E167" s="23"/>
      <c r="M167" s="7"/>
      <c r="N167" s="7"/>
      <c r="O167" s="7"/>
      <c r="P167" s="7"/>
      <c r="Q167" s="7"/>
      <c r="R167" s="7"/>
      <c r="S167" s="7"/>
      <c r="T167" s="7"/>
      <c r="U167" s="7"/>
    </row>
    <row r="168" spans="5:21" ht="12.75">
      <c r="E168" s="23"/>
      <c r="M168" s="7"/>
      <c r="N168" s="7"/>
      <c r="O168" s="7"/>
      <c r="P168" s="7"/>
      <c r="Q168" s="7"/>
      <c r="R168" s="7"/>
      <c r="S168" s="7"/>
      <c r="T168" s="7"/>
      <c r="U168" s="7"/>
    </row>
    <row r="169" spans="5:21" ht="12.75">
      <c r="E169" s="23"/>
      <c r="M169" s="7"/>
      <c r="N169" s="7"/>
      <c r="O169" s="7"/>
      <c r="P169" s="7"/>
      <c r="Q169" s="7"/>
      <c r="R169" s="7"/>
      <c r="S169" s="7"/>
      <c r="T169" s="7"/>
      <c r="U169" s="7"/>
    </row>
    <row r="170" spans="5:21" ht="12.75">
      <c r="E170" s="23"/>
      <c r="M170" s="7"/>
      <c r="N170" s="7"/>
      <c r="O170" s="7"/>
      <c r="P170" s="7"/>
      <c r="Q170" s="7"/>
      <c r="R170" s="7"/>
      <c r="S170" s="7"/>
      <c r="T170" s="7"/>
      <c r="U170" s="7"/>
    </row>
    <row r="171" spans="5:21" ht="12.75">
      <c r="E171" s="23"/>
      <c r="M171" s="7"/>
      <c r="N171" s="7"/>
      <c r="O171" s="7"/>
      <c r="P171" s="7"/>
      <c r="Q171" s="7"/>
      <c r="R171" s="7"/>
      <c r="S171" s="7"/>
      <c r="T171" s="7"/>
      <c r="U171" s="7"/>
    </row>
    <row r="172" spans="5:21" ht="12.75">
      <c r="E172" s="23"/>
      <c r="M172" s="7"/>
      <c r="N172" s="7"/>
      <c r="O172" s="7"/>
      <c r="P172" s="7"/>
      <c r="Q172" s="7"/>
      <c r="R172" s="7"/>
      <c r="S172" s="7"/>
      <c r="T172" s="7"/>
      <c r="U172" s="7"/>
    </row>
    <row r="173" spans="5:21" ht="12.75">
      <c r="E173" s="23"/>
      <c r="M173" s="7"/>
      <c r="N173" s="7"/>
      <c r="O173" s="7"/>
      <c r="P173" s="7"/>
      <c r="Q173" s="7"/>
      <c r="R173" s="7"/>
      <c r="S173" s="7"/>
      <c r="T173" s="7"/>
      <c r="U173" s="7"/>
    </row>
    <row r="174" spans="5:21" ht="12.75">
      <c r="E174" s="23"/>
      <c r="M174" s="7"/>
      <c r="N174" s="7"/>
      <c r="O174" s="7"/>
      <c r="P174" s="7"/>
      <c r="Q174" s="7"/>
      <c r="R174" s="7"/>
      <c r="S174" s="7"/>
      <c r="T174" s="7"/>
      <c r="U174" s="7"/>
    </row>
    <row r="175" spans="5:21" ht="12.75">
      <c r="E175" s="23"/>
      <c r="M175" s="7"/>
      <c r="N175" s="7"/>
      <c r="O175" s="7"/>
      <c r="P175" s="7"/>
      <c r="Q175" s="7"/>
      <c r="R175" s="7"/>
      <c r="S175" s="7"/>
      <c r="T175" s="7"/>
      <c r="U175" s="7"/>
    </row>
    <row r="176" spans="5:21" ht="12.75">
      <c r="E176" s="23"/>
      <c r="M176" s="7"/>
      <c r="N176" s="7"/>
      <c r="O176" s="7"/>
      <c r="P176" s="7"/>
      <c r="Q176" s="7"/>
      <c r="R176" s="7"/>
      <c r="S176" s="7"/>
      <c r="T176" s="7"/>
      <c r="U176" s="7"/>
    </row>
    <row r="177" spans="5:21" ht="12.75">
      <c r="E177" s="23"/>
      <c r="M177" s="7"/>
      <c r="N177" s="7"/>
      <c r="O177" s="7"/>
      <c r="P177" s="7"/>
      <c r="Q177" s="7"/>
      <c r="R177" s="7"/>
      <c r="S177" s="7"/>
      <c r="T177" s="7"/>
      <c r="U177" s="7"/>
    </row>
    <row r="178" spans="5:21" ht="12.75">
      <c r="E178" s="23"/>
      <c r="M178" s="7"/>
      <c r="N178" s="7"/>
      <c r="O178" s="7"/>
      <c r="P178" s="7"/>
      <c r="Q178" s="7"/>
      <c r="R178" s="7"/>
      <c r="S178" s="7"/>
      <c r="T178" s="7"/>
      <c r="U178" s="7"/>
    </row>
    <row r="179" spans="13:21" ht="12.75">
      <c r="M179" s="7"/>
      <c r="N179" s="7"/>
      <c r="O179" s="7"/>
      <c r="P179" s="7"/>
      <c r="Q179" s="7"/>
      <c r="R179" s="7"/>
      <c r="S179" s="7"/>
      <c r="T179" s="7"/>
      <c r="U179" s="7"/>
    </row>
    <row r="180" spans="13:21" ht="12.75">
      <c r="M180" s="7"/>
      <c r="N180" s="7"/>
      <c r="O180" s="7"/>
      <c r="P180" s="7"/>
      <c r="Q180" s="7"/>
      <c r="R180" s="7"/>
      <c r="S180" s="7"/>
      <c r="T180" s="7"/>
      <c r="U180" s="7"/>
    </row>
    <row r="181" spans="13:21" ht="12.75">
      <c r="M181" s="7"/>
      <c r="N181" s="7"/>
      <c r="O181" s="7"/>
      <c r="P181" s="7"/>
      <c r="Q181" s="7"/>
      <c r="R181" s="7"/>
      <c r="S181" s="7"/>
      <c r="T181" s="7"/>
      <c r="U181" s="7"/>
    </row>
    <row r="182" spans="13:21" ht="12.75">
      <c r="M182" s="7"/>
      <c r="N182" s="7"/>
      <c r="O182" s="7"/>
      <c r="P182" s="7"/>
      <c r="Q182" s="7"/>
      <c r="R182" s="7"/>
      <c r="S182" s="7"/>
      <c r="T182" s="7"/>
      <c r="U182" s="7"/>
    </row>
    <row r="183" spans="13:21" ht="12.75">
      <c r="M183" s="7"/>
      <c r="N183" s="7"/>
      <c r="O183" s="7"/>
      <c r="P183" s="7"/>
      <c r="Q183" s="7"/>
      <c r="R183" s="7"/>
      <c r="S183" s="7"/>
      <c r="T183" s="7"/>
      <c r="U183" s="7"/>
    </row>
    <row r="184" spans="13:21" ht="12.75">
      <c r="M184" s="7"/>
      <c r="N184" s="7"/>
      <c r="O184" s="7"/>
      <c r="P184" s="7"/>
      <c r="Q184" s="7"/>
      <c r="R184" s="7"/>
      <c r="S184" s="7"/>
      <c r="T184" s="7"/>
      <c r="U184" s="7"/>
    </row>
    <row r="185" spans="13:21" ht="12.75">
      <c r="M185" s="7"/>
      <c r="N185" s="7"/>
      <c r="O185" s="7"/>
      <c r="P185" s="7"/>
      <c r="Q185" s="7"/>
      <c r="R185" s="7"/>
      <c r="S185" s="7"/>
      <c r="T185" s="7"/>
      <c r="U185" s="7"/>
    </row>
    <row r="186" spans="13:21" ht="12.75">
      <c r="M186" s="7"/>
      <c r="N186" s="7"/>
      <c r="O186" s="7"/>
      <c r="P186" s="7"/>
      <c r="Q186" s="7"/>
      <c r="R186" s="7"/>
      <c r="S186" s="7"/>
      <c r="T186" s="7"/>
      <c r="U186" s="7"/>
    </row>
    <row r="187" spans="13:21" ht="12.75">
      <c r="M187" s="7"/>
      <c r="N187" s="7"/>
      <c r="O187" s="7"/>
      <c r="P187" s="7"/>
      <c r="Q187" s="7"/>
      <c r="R187" s="7"/>
      <c r="S187" s="7"/>
      <c r="T187" s="7"/>
      <c r="U187" s="7"/>
    </row>
    <row r="188" spans="13:21" ht="12.75">
      <c r="M188" s="7"/>
      <c r="N188" s="7"/>
      <c r="O188" s="7"/>
      <c r="P188" s="7"/>
      <c r="Q188" s="7"/>
      <c r="R188" s="7"/>
      <c r="S188" s="7"/>
      <c r="T188" s="7"/>
      <c r="U188" s="7"/>
    </row>
    <row r="189" spans="13:21" ht="12.75">
      <c r="M189" s="7"/>
      <c r="N189" s="7"/>
      <c r="O189" s="7"/>
      <c r="P189" s="7"/>
      <c r="Q189" s="7"/>
      <c r="R189" s="7"/>
      <c r="S189" s="7"/>
      <c r="T189" s="7"/>
      <c r="U189" s="7"/>
    </row>
    <row r="190" spans="13:21" ht="12.75">
      <c r="M190" s="7"/>
      <c r="N190" s="7"/>
      <c r="O190" s="7"/>
      <c r="P190" s="7"/>
      <c r="Q190" s="7"/>
      <c r="R190" s="7"/>
      <c r="S190" s="7"/>
      <c r="T190" s="7"/>
      <c r="U190" s="7"/>
    </row>
    <row r="191" spans="13:21" ht="12.75">
      <c r="M191" s="7"/>
      <c r="N191" s="7"/>
      <c r="O191" s="7"/>
      <c r="P191" s="7"/>
      <c r="Q191" s="7"/>
      <c r="R191" s="7"/>
      <c r="S191" s="7"/>
      <c r="T191" s="7"/>
      <c r="U191" s="7"/>
    </row>
    <row r="192" spans="13:21" ht="12.75">
      <c r="M192" s="7"/>
      <c r="N192" s="7"/>
      <c r="O192" s="7"/>
      <c r="P192" s="7"/>
      <c r="Q192" s="7"/>
      <c r="R192" s="7"/>
      <c r="S192" s="7"/>
      <c r="T192" s="7"/>
      <c r="U192" s="7"/>
    </row>
    <row r="193" spans="13:21" ht="12.75">
      <c r="M193" s="7"/>
      <c r="N193" s="7"/>
      <c r="O193" s="7"/>
      <c r="P193" s="7"/>
      <c r="Q193" s="7"/>
      <c r="R193" s="7"/>
      <c r="S193" s="7"/>
      <c r="T193" s="7"/>
      <c r="U193" s="7"/>
    </row>
    <row r="194" spans="13:21" ht="12.75">
      <c r="M194" s="7"/>
      <c r="N194" s="7"/>
      <c r="O194" s="7"/>
      <c r="P194" s="7"/>
      <c r="Q194" s="7"/>
      <c r="R194" s="7"/>
      <c r="S194" s="7"/>
      <c r="T194" s="7"/>
      <c r="U194" s="7"/>
    </row>
    <row r="195" spans="13:21" ht="12.75">
      <c r="M195" s="7"/>
      <c r="N195" s="7"/>
      <c r="O195" s="7"/>
      <c r="P195" s="7"/>
      <c r="Q195" s="7"/>
      <c r="R195" s="7"/>
      <c r="S195" s="7"/>
      <c r="T195" s="7"/>
      <c r="U195" s="7"/>
    </row>
    <row r="196" spans="13:21" ht="12.75">
      <c r="M196" s="7"/>
      <c r="N196" s="7"/>
      <c r="O196" s="7"/>
      <c r="P196" s="7"/>
      <c r="Q196" s="7"/>
      <c r="R196" s="7"/>
      <c r="S196" s="7"/>
      <c r="T196" s="7"/>
      <c r="U196" s="7"/>
    </row>
    <row r="197" spans="13:21" ht="12.75">
      <c r="M197" s="7"/>
      <c r="N197" s="7"/>
      <c r="O197" s="7"/>
      <c r="P197" s="7"/>
      <c r="Q197" s="7"/>
      <c r="R197" s="7"/>
      <c r="S197" s="7"/>
      <c r="T197" s="7"/>
      <c r="U197" s="7"/>
    </row>
    <row r="198" spans="13:21" ht="12.75">
      <c r="M198" s="7"/>
      <c r="N198" s="7"/>
      <c r="O198" s="7"/>
      <c r="P198" s="7"/>
      <c r="Q198" s="7"/>
      <c r="R198" s="7"/>
      <c r="S198" s="7"/>
      <c r="T198" s="7"/>
      <c r="U198" s="7"/>
    </row>
    <row r="199" spans="13:21" ht="12.75">
      <c r="M199" s="7"/>
      <c r="N199" s="7"/>
      <c r="O199" s="7"/>
      <c r="P199" s="7"/>
      <c r="Q199" s="7"/>
      <c r="R199" s="7"/>
      <c r="S199" s="7"/>
      <c r="T199" s="7"/>
      <c r="U199" s="7"/>
    </row>
    <row r="200" spans="13:21" ht="12.75">
      <c r="M200" s="7"/>
      <c r="N200" s="7"/>
      <c r="O200" s="7"/>
      <c r="P200" s="7"/>
      <c r="Q200" s="7"/>
      <c r="R200" s="7"/>
      <c r="S200" s="7"/>
      <c r="T200" s="7"/>
      <c r="U200" s="7"/>
    </row>
    <row r="201" spans="13:21" ht="12.75">
      <c r="M201" s="7"/>
      <c r="N201" s="7"/>
      <c r="O201" s="7"/>
      <c r="P201" s="7"/>
      <c r="Q201" s="7"/>
      <c r="R201" s="7"/>
      <c r="S201" s="7"/>
      <c r="T201" s="7"/>
      <c r="U201" s="7"/>
    </row>
    <row r="202" spans="13:21" ht="12.75">
      <c r="M202" s="7"/>
      <c r="N202" s="7"/>
      <c r="O202" s="7"/>
      <c r="P202" s="7"/>
      <c r="Q202" s="7"/>
      <c r="R202" s="7"/>
      <c r="S202" s="7"/>
      <c r="T202" s="7"/>
      <c r="U202" s="7"/>
    </row>
    <row r="203" spans="13:21" ht="12.75">
      <c r="M203" s="7"/>
      <c r="N203" s="7"/>
      <c r="O203" s="7"/>
      <c r="P203" s="7"/>
      <c r="Q203" s="7"/>
      <c r="R203" s="7"/>
      <c r="S203" s="7"/>
      <c r="T203" s="7"/>
      <c r="U203" s="7"/>
    </row>
    <row r="204" spans="13:21" ht="12.75">
      <c r="M204" s="7"/>
      <c r="N204" s="7"/>
      <c r="O204" s="7"/>
      <c r="P204" s="7"/>
      <c r="Q204" s="7"/>
      <c r="R204" s="7"/>
      <c r="S204" s="7"/>
      <c r="T204" s="7"/>
      <c r="U204" s="7"/>
    </row>
    <row r="205" spans="13:21" ht="12.75">
      <c r="M205" s="7"/>
      <c r="N205" s="7"/>
      <c r="O205" s="7"/>
      <c r="P205" s="7"/>
      <c r="Q205" s="7"/>
      <c r="R205" s="7"/>
      <c r="S205" s="7"/>
      <c r="T205" s="7"/>
      <c r="U205" s="7"/>
    </row>
    <row r="206" spans="13:21" ht="12.75">
      <c r="M206" s="7"/>
      <c r="N206" s="7"/>
      <c r="O206" s="7"/>
      <c r="P206" s="7"/>
      <c r="Q206" s="7"/>
      <c r="R206" s="7"/>
      <c r="S206" s="7"/>
      <c r="T206" s="7"/>
      <c r="U206" s="7"/>
    </row>
    <row r="207" spans="13:21" ht="12.75">
      <c r="M207" s="7"/>
      <c r="N207" s="7"/>
      <c r="O207" s="7"/>
      <c r="P207" s="7"/>
      <c r="Q207" s="7"/>
      <c r="R207" s="7"/>
      <c r="S207" s="7"/>
      <c r="T207" s="7"/>
      <c r="U207" s="7"/>
    </row>
    <row r="208" spans="13:21" ht="12.75">
      <c r="M208" s="7"/>
      <c r="N208" s="7"/>
      <c r="O208" s="7"/>
      <c r="P208" s="7"/>
      <c r="Q208" s="7"/>
      <c r="R208" s="7"/>
      <c r="S208" s="7"/>
      <c r="T208" s="7"/>
      <c r="U208" s="7"/>
    </row>
    <row r="209" spans="13:21" ht="12.75">
      <c r="M209" s="7"/>
      <c r="N209" s="7"/>
      <c r="O209" s="7"/>
      <c r="P209" s="7"/>
      <c r="Q209" s="7"/>
      <c r="R209" s="7"/>
      <c r="S209" s="7"/>
      <c r="T209" s="7"/>
      <c r="U209" s="7"/>
    </row>
    <row r="210" spans="13:21" ht="12.75">
      <c r="M210" s="7"/>
      <c r="N210" s="7"/>
      <c r="O210" s="7"/>
      <c r="P210" s="7"/>
      <c r="Q210" s="7"/>
      <c r="R210" s="7"/>
      <c r="S210" s="7"/>
      <c r="T210" s="7"/>
      <c r="U210" s="7"/>
    </row>
    <row r="211" spans="13:21" ht="12.75">
      <c r="M211" s="7"/>
      <c r="N211" s="7"/>
      <c r="O211" s="7"/>
      <c r="P211" s="7"/>
      <c r="Q211" s="7"/>
      <c r="R211" s="7"/>
      <c r="S211" s="7"/>
      <c r="T211" s="7"/>
      <c r="U211" s="7"/>
    </row>
    <row r="212" spans="13:21" ht="12.75">
      <c r="M212" s="7"/>
      <c r="N212" s="7"/>
      <c r="O212" s="7"/>
      <c r="P212" s="7"/>
      <c r="Q212" s="7"/>
      <c r="R212" s="7"/>
      <c r="S212" s="7"/>
      <c r="T212" s="7"/>
      <c r="U212" s="7"/>
    </row>
    <row r="213" spans="13:21" ht="12.75">
      <c r="M213" s="7"/>
      <c r="N213" s="7"/>
      <c r="O213" s="7"/>
      <c r="P213" s="7"/>
      <c r="Q213" s="7"/>
      <c r="R213" s="7"/>
      <c r="S213" s="7"/>
      <c r="T213" s="7"/>
      <c r="U213" s="7"/>
    </row>
    <row r="214" spans="13:21" ht="12.75">
      <c r="M214" s="7"/>
      <c r="N214" s="7"/>
      <c r="O214" s="7"/>
      <c r="P214" s="7"/>
      <c r="Q214" s="7"/>
      <c r="R214" s="7"/>
      <c r="S214" s="7"/>
      <c r="T214" s="7"/>
      <c r="U214" s="7"/>
    </row>
    <row r="215" spans="13:21" ht="12.75">
      <c r="M215" s="7"/>
      <c r="N215" s="7"/>
      <c r="O215" s="7"/>
      <c r="P215" s="7"/>
      <c r="Q215" s="7"/>
      <c r="R215" s="7"/>
      <c r="S215" s="7"/>
      <c r="T215" s="7"/>
      <c r="U215" s="7"/>
    </row>
    <row r="216" spans="13:21" ht="12.75">
      <c r="M216" s="7"/>
      <c r="N216" s="7"/>
      <c r="O216" s="7"/>
      <c r="P216" s="7"/>
      <c r="Q216" s="7"/>
      <c r="R216" s="7"/>
      <c r="S216" s="7"/>
      <c r="T216" s="7"/>
      <c r="U216" s="7"/>
    </row>
    <row r="217" spans="13:21" ht="12.75">
      <c r="M217" s="7"/>
      <c r="N217" s="7"/>
      <c r="O217" s="7"/>
      <c r="P217" s="7"/>
      <c r="Q217" s="7"/>
      <c r="R217" s="7"/>
      <c r="S217" s="7"/>
      <c r="T217" s="7"/>
      <c r="U217" s="7"/>
    </row>
    <row r="218" spans="13:21" ht="12.75">
      <c r="M218" s="7"/>
      <c r="N218" s="7"/>
      <c r="O218" s="7"/>
      <c r="P218" s="7"/>
      <c r="Q218" s="7"/>
      <c r="R218" s="7"/>
      <c r="S218" s="7"/>
      <c r="T218" s="7"/>
      <c r="U218" s="7"/>
    </row>
    <row r="219" spans="13:21" ht="12.75">
      <c r="M219" s="7"/>
      <c r="N219" s="7"/>
      <c r="O219" s="7"/>
      <c r="P219" s="7"/>
      <c r="Q219" s="7"/>
      <c r="R219" s="7"/>
      <c r="S219" s="7"/>
      <c r="T219" s="7"/>
      <c r="U219" s="7"/>
    </row>
    <row r="220" spans="13:21" ht="12.75">
      <c r="M220" s="7"/>
      <c r="N220" s="7"/>
      <c r="O220" s="7"/>
      <c r="P220" s="7"/>
      <c r="Q220" s="7"/>
      <c r="R220" s="7"/>
      <c r="S220" s="7"/>
      <c r="T220" s="7"/>
      <c r="U220" s="7"/>
    </row>
    <row r="221" spans="13:21" ht="12.75">
      <c r="M221" s="7"/>
      <c r="N221" s="7"/>
      <c r="O221" s="7"/>
      <c r="P221" s="7"/>
      <c r="Q221" s="7"/>
      <c r="R221" s="7"/>
      <c r="S221" s="7"/>
      <c r="T221" s="7"/>
      <c r="U221" s="7"/>
    </row>
    <row r="222" spans="13:21" ht="12.75">
      <c r="M222" s="7"/>
      <c r="N222" s="7"/>
      <c r="O222" s="7"/>
      <c r="P222" s="7"/>
      <c r="Q222" s="7"/>
      <c r="R222" s="7"/>
      <c r="S222" s="7"/>
      <c r="T222" s="7"/>
      <c r="U222" s="7"/>
    </row>
    <row r="223" spans="13:21" ht="12.75">
      <c r="M223" s="7"/>
      <c r="N223" s="7"/>
      <c r="O223" s="7"/>
      <c r="P223" s="7"/>
      <c r="Q223" s="7"/>
      <c r="R223" s="7"/>
      <c r="S223" s="7"/>
      <c r="T223" s="7"/>
      <c r="U223" s="7"/>
    </row>
    <row r="224" spans="13:21" ht="12.75">
      <c r="M224" s="7"/>
      <c r="N224" s="7"/>
      <c r="O224" s="7"/>
      <c r="P224" s="7"/>
      <c r="Q224" s="7"/>
      <c r="R224" s="7"/>
      <c r="S224" s="7"/>
      <c r="T224" s="7"/>
      <c r="U224" s="7"/>
    </row>
    <row r="225" spans="13:21" ht="12.75">
      <c r="M225" s="7"/>
      <c r="N225" s="7"/>
      <c r="O225" s="7"/>
      <c r="P225" s="7"/>
      <c r="Q225" s="7"/>
      <c r="R225" s="7"/>
      <c r="S225" s="7"/>
      <c r="T225" s="7"/>
      <c r="U225" s="7"/>
    </row>
    <row r="226" spans="13:21" ht="12.75">
      <c r="M226" s="7"/>
      <c r="N226" s="7"/>
      <c r="O226" s="7"/>
      <c r="P226" s="7"/>
      <c r="Q226" s="7"/>
      <c r="R226" s="7"/>
      <c r="S226" s="7"/>
      <c r="T226" s="7"/>
      <c r="U226" s="7"/>
    </row>
    <row r="227" spans="13:21" ht="12.75">
      <c r="M227" s="7"/>
      <c r="N227" s="7"/>
      <c r="O227" s="7"/>
      <c r="P227" s="7"/>
      <c r="Q227" s="7"/>
      <c r="R227" s="7"/>
      <c r="S227" s="7"/>
      <c r="T227" s="7"/>
      <c r="U227" s="7"/>
    </row>
    <row r="228" spans="13:21" ht="12.75">
      <c r="M228" s="7"/>
      <c r="N228" s="7"/>
      <c r="O228" s="7"/>
      <c r="P228" s="7"/>
      <c r="Q228" s="7"/>
      <c r="R228" s="7"/>
      <c r="S228" s="7"/>
      <c r="T228" s="7"/>
      <c r="U228" s="7"/>
    </row>
    <row r="229" spans="13:21" ht="12.75">
      <c r="M229" s="7"/>
      <c r="N229" s="7"/>
      <c r="O229" s="7"/>
      <c r="P229" s="7"/>
      <c r="Q229" s="7"/>
      <c r="R229" s="7"/>
      <c r="S229" s="7"/>
      <c r="T229" s="7"/>
      <c r="U229" s="7"/>
    </row>
    <row r="230" spans="13:21" ht="12.75">
      <c r="M230" s="7"/>
      <c r="N230" s="7"/>
      <c r="O230" s="7"/>
      <c r="P230" s="7"/>
      <c r="Q230" s="7"/>
      <c r="R230" s="7"/>
      <c r="S230" s="7"/>
      <c r="T230" s="7"/>
      <c r="U230" s="7"/>
    </row>
    <row r="231" spans="13:21" ht="12.75">
      <c r="M231" s="7"/>
      <c r="N231" s="7"/>
      <c r="O231" s="7"/>
      <c r="P231" s="7"/>
      <c r="Q231" s="7"/>
      <c r="R231" s="7"/>
      <c r="S231" s="7"/>
      <c r="T231" s="7"/>
      <c r="U231" s="7"/>
    </row>
    <row r="232" spans="13:21" ht="12.75">
      <c r="M232" s="7"/>
      <c r="N232" s="7"/>
      <c r="O232" s="7"/>
      <c r="P232" s="7"/>
      <c r="Q232" s="7"/>
      <c r="R232" s="7"/>
      <c r="S232" s="7"/>
      <c r="T232" s="7"/>
      <c r="U232" s="7"/>
    </row>
    <row r="233" spans="13:21" ht="12.75">
      <c r="M233" s="7"/>
      <c r="N233" s="7"/>
      <c r="O233" s="7"/>
      <c r="P233" s="7"/>
      <c r="Q233" s="7"/>
      <c r="R233" s="7"/>
      <c r="S233" s="7"/>
      <c r="T233" s="7"/>
      <c r="U233" s="7"/>
    </row>
    <row r="234" spans="13:21" ht="12.75">
      <c r="M234" s="7"/>
      <c r="N234" s="7"/>
      <c r="O234" s="7"/>
      <c r="P234" s="7"/>
      <c r="Q234" s="7"/>
      <c r="R234" s="7"/>
      <c r="S234" s="7"/>
      <c r="T234" s="7"/>
      <c r="U234" s="7"/>
    </row>
    <row r="235" spans="13:21" ht="12.75">
      <c r="M235" s="7"/>
      <c r="N235" s="7"/>
      <c r="O235" s="7"/>
      <c r="P235" s="7"/>
      <c r="Q235" s="7"/>
      <c r="R235" s="7"/>
      <c r="S235" s="7"/>
      <c r="T235" s="7"/>
      <c r="U235" s="7"/>
    </row>
    <row r="236" spans="13:21" ht="12.75">
      <c r="M236" s="7"/>
      <c r="N236" s="7"/>
      <c r="O236" s="7"/>
      <c r="P236" s="7"/>
      <c r="Q236" s="7"/>
      <c r="R236" s="7"/>
      <c r="S236" s="7"/>
      <c r="T236" s="7"/>
      <c r="U236" s="7"/>
    </row>
    <row r="237" spans="13:21" ht="12.75">
      <c r="M237" s="7"/>
      <c r="N237" s="7"/>
      <c r="O237" s="7"/>
      <c r="P237" s="7"/>
      <c r="Q237" s="7"/>
      <c r="R237" s="7"/>
      <c r="S237" s="7"/>
      <c r="T237" s="7"/>
      <c r="U237" s="7"/>
    </row>
    <row r="238" spans="13:21" ht="12.75">
      <c r="M238" s="7"/>
      <c r="N238" s="7"/>
      <c r="O238" s="7"/>
      <c r="P238" s="7"/>
      <c r="Q238" s="7"/>
      <c r="R238" s="7"/>
      <c r="S238" s="7"/>
      <c r="T238" s="7"/>
      <c r="U238" s="7"/>
    </row>
    <row r="239" spans="13:21" ht="12.75">
      <c r="M239" s="7"/>
      <c r="N239" s="7"/>
      <c r="O239" s="7"/>
      <c r="P239" s="7"/>
      <c r="Q239" s="7"/>
      <c r="R239" s="7"/>
      <c r="S239" s="7"/>
      <c r="T239" s="7"/>
      <c r="U239" s="7"/>
    </row>
    <row r="240" spans="13:21" ht="12.75">
      <c r="M240" s="7"/>
      <c r="N240" s="7"/>
      <c r="O240" s="7"/>
      <c r="P240" s="7"/>
      <c r="Q240" s="7"/>
      <c r="R240" s="7"/>
      <c r="S240" s="7"/>
      <c r="T240" s="7"/>
      <c r="U240" s="7"/>
    </row>
    <row r="241" spans="13:21" ht="12.75">
      <c r="M241" s="7"/>
      <c r="N241" s="7"/>
      <c r="O241" s="7"/>
      <c r="P241" s="7"/>
      <c r="Q241" s="7"/>
      <c r="R241" s="7"/>
      <c r="S241" s="7"/>
      <c r="T241" s="7"/>
      <c r="U241" s="7"/>
    </row>
    <row r="242" spans="13:21" ht="12.75">
      <c r="M242" s="7"/>
      <c r="N242" s="7"/>
      <c r="O242" s="7"/>
      <c r="P242" s="7"/>
      <c r="Q242" s="7"/>
      <c r="R242" s="7"/>
      <c r="S242" s="7"/>
      <c r="T242" s="7"/>
      <c r="U242" s="7"/>
    </row>
    <row r="243" spans="13:21" ht="12.75">
      <c r="M243" s="7"/>
      <c r="N243" s="7"/>
      <c r="O243" s="7"/>
      <c r="P243" s="7"/>
      <c r="Q243" s="7"/>
      <c r="R243" s="7"/>
      <c r="S243" s="7"/>
      <c r="T243" s="7"/>
      <c r="U243" s="7"/>
    </row>
    <row r="244" spans="13:21" ht="12.75">
      <c r="M244" s="7"/>
      <c r="N244" s="7"/>
      <c r="O244" s="7"/>
      <c r="P244" s="7"/>
      <c r="Q244" s="7"/>
      <c r="R244" s="7"/>
      <c r="S244" s="7"/>
      <c r="T244" s="7"/>
      <c r="U244" s="7"/>
    </row>
    <row r="245" spans="13:21" ht="12.75">
      <c r="M245" s="7"/>
      <c r="N245" s="7"/>
      <c r="O245" s="7"/>
      <c r="P245" s="7"/>
      <c r="Q245" s="7"/>
      <c r="R245" s="7"/>
      <c r="S245" s="7"/>
      <c r="T245" s="7"/>
      <c r="U245" s="7"/>
    </row>
    <row r="246" spans="13:21" ht="12.75">
      <c r="M246" s="7"/>
      <c r="N246" s="7"/>
      <c r="O246" s="7"/>
      <c r="P246" s="7"/>
      <c r="Q246" s="7"/>
      <c r="R246" s="7"/>
      <c r="S246" s="7"/>
      <c r="T246" s="7"/>
      <c r="U246" s="7"/>
    </row>
    <row r="247" spans="13:21" ht="12.75">
      <c r="M247" s="7"/>
      <c r="N247" s="7"/>
      <c r="O247" s="7"/>
      <c r="P247" s="7"/>
      <c r="Q247" s="7"/>
      <c r="R247" s="7"/>
      <c r="S247" s="7"/>
      <c r="T247" s="7"/>
      <c r="U247" s="7"/>
    </row>
    <row r="248" spans="13:21" ht="12.75">
      <c r="M248" s="7"/>
      <c r="N248" s="7"/>
      <c r="O248" s="7"/>
      <c r="P248" s="7"/>
      <c r="Q248" s="7"/>
      <c r="R248" s="7"/>
      <c r="S248" s="7"/>
      <c r="T248" s="7"/>
      <c r="U248" s="7"/>
    </row>
    <row r="249" spans="13:21" ht="12.75">
      <c r="M249" s="7"/>
      <c r="N249" s="7"/>
      <c r="O249" s="7"/>
      <c r="P249" s="7"/>
      <c r="Q249" s="7"/>
      <c r="R249" s="7"/>
      <c r="S249" s="7"/>
      <c r="T249" s="7"/>
      <c r="U249" s="7"/>
    </row>
    <row r="250" spans="13:21" ht="12.75">
      <c r="M250" s="7"/>
      <c r="N250" s="7"/>
      <c r="O250" s="7"/>
      <c r="P250" s="7"/>
      <c r="Q250" s="7"/>
      <c r="R250" s="7"/>
      <c r="S250" s="7"/>
      <c r="T250" s="7"/>
      <c r="U250" s="7"/>
    </row>
    <row r="251" spans="13:21" ht="12.75">
      <c r="M251" s="7"/>
      <c r="N251" s="7"/>
      <c r="O251" s="7"/>
      <c r="P251" s="7"/>
      <c r="Q251" s="7"/>
      <c r="R251" s="7"/>
      <c r="S251" s="7"/>
      <c r="T251" s="7"/>
      <c r="U251" s="7"/>
    </row>
    <row r="252" spans="13:21" ht="12.75">
      <c r="M252" s="7"/>
      <c r="N252" s="7"/>
      <c r="O252" s="7"/>
      <c r="P252" s="7"/>
      <c r="Q252" s="7"/>
      <c r="R252" s="7"/>
      <c r="S252" s="7"/>
      <c r="T252" s="7"/>
      <c r="U252" s="7"/>
    </row>
    <row r="253" spans="13:21" ht="12.75">
      <c r="M253" s="7"/>
      <c r="N253" s="7"/>
      <c r="O253" s="7"/>
      <c r="P253" s="7"/>
      <c r="Q253" s="7"/>
      <c r="R253" s="7"/>
      <c r="S253" s="7"/>
      <c r="T253" s="7"/>
      <c r="U253" s="7"/>
    </row>
    <row r="254" spans="13:21" ht="12.75">
      <c r="M254" s="7"/>
      <c r="N254" s="7"/>
      <c r="O254" s="7"/>
      <c r="P254" s="7"/>
      <c r="Q254" s="7"/>
      <c r="R254" s="7"/>
      <c r="S254" s="7"/>
      <c r="T254" s="7"/>
      <c r="U254" s="7"/>
    </row>
    <row r="255" spans="13:21" ht="12.75">
      <c r="M255" s="7"/>
      <c r="N255" s="7"/>
      <c r="O255" s="7"/>
      <c r="P255" s="7"/>
      <c r="Q255" s="7"/>
      <c r="R255" s="7"/>
      <c r="S255" s="7"/>
      <c r="T255" s="7"/>
      <c r="U255" s="7"/>
    </row>
    <row r="256" spans="13:21" ht="12.75">
      <c r="M256" s="7"/>
      <c r="N256" s="7"/>
      <c r="O256" s="7"/>
      <c r="P256" s="7"/>
      <c r="Q256" s="7"/>
      <c r="R256" s="7"/>
      <c r="S256" s="7"/>
      <c r="T256" s="7"/>
      <c r="U256" s="7"/>
    </row>
    <row r="257" spans="13:21" ht="12.75">
      <c r="M257" s="7"/>
      <c r="N257" s="7"/>
      <c r="O257" s="7"/>
      <c r="P257" s="7"/>
      <c r="Q257" s="7"/>
      <c r="R257" s="7"/>
      <c r="S257" s="7"/>
      <c r="T257" s="7"/>
      <c r="U257" s="7"/>
    </row>
    <row r="258" spans="13:21" ht="12.75">
      <c r="M258" s="7"/>
      <c r="N258" s="7"/>
      <c r="O258" s="7"/>
      <c r="P258" s="7"/>
      <c r="Q258" s="7"/>
      <c r="R258" s="7"/>
      <c r="S258" s="7"/>
      <c r="T258" s="7"/>
      <c r="U258" s="7"/>
    </row>
    <row r="259" spans="13:21" ht="12.75">
      <c r="M259" s="7"/>
      <c r="N259" s="7"/>
      <c r="O259" s="7"/>
      <c r="P259" s="7"/>
      <c r="Q259" s="7"/>
      <c r="R259" s="7"/>
      <c r="S259" s="7"/>
      <c r="T259" s="7"/>
      <c r="U259" s="7"/>
    </row>
    <row r="260" spans="13:21" ht="12.75">
      <c r="M260" s="7"/>
      <c r="N260" s="7"/>
      <c r="O260" s="7"/>
      <c r="P260" s="7"/>
      <c r="Q260" s="7"/>
      <c r="R260" s="7"/>
      <c r="S260" s="7"/>
      <c r="T260" s="7"/>
      <c r="U260" s="7"/>
    </row>
    <row r="261" spans="13:21" ht="12.75">
      <c r="M261" s="7"/>
      <c r="N261" s="7"/>
      <c r="O261" s="7"/>
      <c r="P261" s="7"/>
      <c r="Q261" s="7"/>
      <c r="R261" s="7"/>
      <c r="S261" s="7"/>
      <c r="T261" s="7"/>
      <c r="U261" s="7"/>
    </row>
    <row r="262" spans="13:21" ht="12.75">
      <c r="M262" s="7"/>
      <c r="N262" s="7"/>
      <c r="O262" s="7"/>
      <c r="P262" s="7"/>
      <c r="Q262" s="7"/>
      <c r="R262" s="7"/>
      <c r="S262" s="7"/>
      <c r="T262" s="7"/>
      <c r="U262" s="7"/>
    </row>
    <row r="263" spans="13:21" ht="12.75">
      <c r="M263" s="7"/>
      <c r="N263" s="7"/>
      <c r="O263" s="7"/>
      <c r="P263" s="7"/>
      <c r="Q263" s="7"/>
      <c r="R263" s="7"/>
      <c r="S263" s="7"/>
      <c r="T263" s="7"/>
      <c r="U263" s="7"/>
    </row>
    <row r="264" spans="13:21" ht="12.75">
      <c r="M264" s="7"/>
      <c r="N264" s="7"/>
      <c r="O264" s="7"/>
      <c r="P264" s="7"/>
      <c r="Q264" s="7"/>
      <c r="R264" s="7"/>
      <c r="S264" s="7"/>
      <c r="T264" s="7"/>
      <c r="U264" s="7"/>
    </row>
    <row r="265" spans="13:21" ht="12.75">
      <c r="M265" s="7"/>
      <c r="N265" s="7"/>
      <c r="O265" s="7"/>
      <c r="P265" s="7"/>
      <c r="Q265" s="7"/>
      <c r="R265" s="7"/>
      <c r="S265" s="7"/>
      <c r="T265" s="7"/>
      <c r="U265" s="7"/>
    </row>
    <row r="266" spans="13:21" ht="12.75">
      <c r="M266" s="7"/>
      <c r="N266" s="7"/>
      <c r="O266" s="7"/>
      <c r="P266" s="7"/>
      <c r="Q266" s="7"/>
      <c r="R266" s="7"/>
      <c r="S266" s="7"/>
      <c r="T266" s="7"/>
      <c r="U266" s="7"/>
    </row>
    <row r="267" spans="13:21" ht="12.75">
      <c r="M267" s="7"/>
      <c r="N267" s="7"/>
      <c r="O267" s="7"/>
      <c r="P267" s="7"/>
      <c r="Q267" s="7"/>
      <c r="R267" s="7"/>
      <c r="S267" s="7"/>
      <c r="T267" s="7"/>
      <c r="U267" s="7"/>
    </row>
    <row r="268" spans="13:21" ht="12.75">
      <c r="M268" s="7"/>
      <c r="N268" s="7"/>
      <c r="O268" s="7"/>
      <c r="P268" s="7"/>
      <c r="Q268" s="7"/>
      <c r="R268" s="7"/>
      <c r="S268" s="7"/>
      <c r="T268" s="7"/>
      <c r="U268" s="7"/>
    </row>
    <row r="269" spans="13:21" ht="12.75">
      <c r="M269" s="7"/>
      <c r="N269" s="7"/>
      <c r="O269" s="7"/>
      <c r="P269" s="7"/>
      <c r="Q269" s="7"/>
      <c r="R269" s="7"/>
      <c r="S269" s="7"/>
      <c r="T269" s="7"/>
      <c r="U269" s="7"/>
    </row>
    <row r="270" spans="13:21" ht="12.75">
      <c r="M270" s="7"/>
      <c r="N270" s="7"/>
      <c r="O270" s="7"/>
      <c r="P270" s="7"/>
      <c r="Q270" s="7"/>
      <c r="R270" s="7"/>
      <c r="S270" s="7"/>
      <c r="T270" s="7"/>
      <c r="U270" s="7"/>
    </row>
    <row r="271" spans="13:21" ht="12.75">
      <c r="M271" s="7"/>
      <c r="N271" s="7"/>
      <c r="O271" s="7"/>
      <c r="P271" s="7"/>
      <c r="Q271" s="7"/>
      <c r="R271" s="7"/>
      <c r="S271" s="7"/>
      <c r="T271" s="7"/>
      <c r="U271" s="7"/>
    </row>
    <row r="272" spans="13:21" ht="12.75">
      <c r="M272" s="7"/>
      <c r="N272" s="7"/>
      <c r="O272" s="7"/>
      <c r="P272" s="7"/>
      <c r="Q272" s="7"/>
      <c r="R272" s="7"/>
      <c r="S272" s="7"/>
      <c r="T272" s="7"/>
      <c r="U272" s="7"/>
    </row>
    <row r="273" spans="13:21" ht="12.75">
      <c r="M273" s="7"/>
      <c r="N273" s="7"/>
      <c r="O273" s="7"/>
      <c r="P273" s="7"/>
      <c r="Q273" s="7"/>
      <c r="R273" s="7"/>
      <c r="S273" s="7"/>
      <c r="T273" s="7"/>
      <c r="U273" s="7"/>
    </row>
    <row r="274" spans="13:21" ht="12.75">
      <c r="M274" s="7"/>
      <c r="N274" s="7"/>
      <c r="O274" s="7"/>
      <c r="P274" s="7"/>
      <c r="Q274" s="7"/>
      <c r="R274" s="7"/>
      <c r="S274" s="7"/>
      <c r="T274" s="7"/>
      <c r="U274" s="7"/>
    </row>
    <row r="275" spans="13:21" ht="12.75">
      <c r="M275" s="7"/>
      <c r="N275" s="7"/>
      <c r="O275" s="7"/>
      <c r="P275" s="7"/>
      <c r="Q275" s="7"/>
      <c r="R275" s="7"/>
      <c r="S275" s="7"/>
      <c r="T275" s="7"/>
      <c r="U275" s="7"/>
    </row>
    <row r="276" spans="13:21" ht="12.75">
      <c r="M276" s="7"/>
      <c r="N276" s="7"/>
      <c r="O276" s="7"/>
      <c r="P276" s="7"/>
      <c r="Q276" s="7"/>
      <c r="R276" s="7"/>
      <c r="S276" s="7"/>
      <c r="T276" s="7"/>
      <c r="U276" s="7"/>
    </row>
    <row r="277" spans="13:21" ht="12.75">
      <c r="M277" s="7"/>
      <c r="N277" s="7"/>
      <c r="O277" s="7"/>
      <c r="P277" s="7"/>
      <c r="Q277" s="7"/>
      <c r="R277" s="7"/>
      <c r="S277" s="7"/>
      <c r="T277" s="7"/>
      <c r="U277" s="7"/>
    </row>
    <row r="278" spans="13:21" ht="12.75">
      <c r="M278" s="7"/>
      <c r="N278" s="7"/>
      <c r="O278" s="7"/>
      <c r="P278" s="7"/>
      <c r="Q278" s="7"/>
      <c r="R278" s="7"/>
      <c r="S278" s="7"/>
      <c r="T278" s="7"/>
      <c r="U278" s="7"/>
    </row>
    <row r="279" spans="13:21" ht="12.75">
      <c r="M279" s="7"/>
      <c r="N279" s="7"/>
      <c r="O279" s="7"/>
      <c r="P279" s="7"/>
      <c r="Q279" s="7"/>
      <c r="R279" s="7"/>
      <c r="S279" s="7"/>
      <c r="T279" s="7"/>
      <c r="U279" s="7"/>
    </row>
    <row r="280" spans="13:21" ht="12.75">
      <c r="M280" s="7"/>
      <c r="N280" s="7"/>
      <c r="O280" s="7"/>
      <c r="P280" s="7"/>
      <c r="Q280" s="7"/>
      <c r="R280" s="7"/>
      <c r="S280" s="7"/>
      <c r="T280" s="7"/>
      <c r="U280" s="7"/>
    </row>
    <row r="281" spans="13:21" ht="12.75">
      <c r="M281" s="7"/>
      <c r="N281" s="7"/>
      <c r="O281" s="7"/>
      <c r="P281" s="7"/>
      <c r="Q281" s="7"/>
      <c r="R281" s="7"/>
      <c r="S281" s="7"/>
      <c r="T281" s="7"/>
      <c r="U281" s="7"/>
    </row>
    <row r="282" spans="13:21" ht="12.75">
      <c r="M282" s="7"/>
      <c r="N282" s="7"/>
      <c r="O282" s="7"/>
      <c r="P282" s="7"/>
      <c r="Q282" s="7"/>
      <c r="R282" s="7"/>
      <c r="S282" s="7"/>
      <c r="T282" s="7"/>
      <c r="U282" s="7"/>
    </row>
    <row r="283" spans="13:21" ht="12.75">
      <c r="M283" s="7"/>
      <c r="N283" s="7"/>
      <c r="O283" s="7"/>
      <c r="P283" s="7"/>
      <c r="Q283" s="7"/>
      <c r="R283" s="7"/>
      <c r="S283" s="7"/>
      <c r="T283" s="7"/>
      <c r="U283" s="7"/>
    </row>
    <row r="284" spans="13:21" ht="12.75">
      <c r="M284" s="7"/>
      <c r="N284" s="7"/>
      <c r="O284" s="7"/>
      <c r="P284" s="7"/>
      <c r="Q284" s="7"/>
      <c r="R284" s="7"/>
      <c r="S284" s="7"/>
      <c r="T284" s="7"/>
      <c r="U284" s="7"/>
    </row>
    <row r="285" spans="13:21" ht="12.75">
      <c r="M285" s="7"/>
      <c r="N285" s="7"/>
      <c r="O285" s="7"/>
      <c r="P285" s="7"/>
      <c r="Q285" s="7"/>
      <c r="R285" s="7"/>
      <c r="S285" s="7"/>
      <c r="T285" s="7"/>
      <c r="U285" s="7"/>
    </row>
    <row r="286" spans="13:21" ht="12.75">
      <c r="M286" s="7"/>
      <c r="N286" s="7"/>
      <c r="O286" s="7"/>
      <c r="P286" s="7"/>
      <c r="Q286" s="7"/>
      <c r="R286" s="7"/>
      <c r="S286" s="7"/>
      <c r="T286" s="7"/>
      <c r="U286" s="7"/>
    </row>
    <row r="287" spans="13:21" ht="12.75">
      <c r="M287" s="7"/>
      <c r="N287" s="7"/>
      <c r="O287" s="7"/>
      <c r="P287" s="7"/>
      <c r="Q287" s="7"/>
      <c r="R287" s="7"/>
      <c r="S287" s="7"/>
      <c r="T287" s="7"/>
      <c r="U287" s="7"/>
    </row>
    <row r="288" spans="13:21" ht="12.75">
      <c r="M288" s="7"/>
      <c r="N288" s="7"/>
      <c r="O288" s="7"/>
      <c r="P288" s="7"/>
      <c r="Q288" s="7"/>
      <c r="R288" s="7"/>
      <c r="S288" s="7"/>
      <c r="T288" s="7"/>
      <c r="U288" s="7"/>
    </row>
    <row r="289" spans="13:21" ht="12.75">
      <c r="M289" s="7"/>
      <c r="N289" s="7"/>
      <c r="O289" s="7"/>
      <c r="P289" s="7"/>
      <c r="Q289" s="7"/>
      <c r="R289" s="7"/>
      <c r="S289" s="7"/>
      <c r="T289" s="7"/>
      <c r="U289" s="7"/>
    </row>
    <row r="290" spans="13:21" ht="12.75">
      <c r="M290" s="7"/>
      <c r="N290" s="7"/>
      <c r="O290" s="7"/>
      <c r="P290" s="7"/>
      <c r="Q290" s="7"/>
      <c r="R290" s="7"/>
      <c r="S290" s="7"/>
      <c r="T290" s="7"/>
      <c r="U290" s="7"/>
    </row>
    <row r="291" spans="13:21" ht="12.75">
      <c r="M291" s="7"/>
      <c r="N291" s="7"/>
      <c r="O291" s="7"/>
      <c r="P291" s="7"/>
      <c r="Q291" s="7"/>
      <c r="R291" s="7"/>
      <c r="S291" s="7"/>
      <c r="T291" s="7"/>
      <c r="U291" s="7"/>
    </row>
    <row r="292" spans="13:21" ht="12.75">
      <c r="M292" s="7"/>
      <c r="N292" s="7"/>
      <c r="O292" s="7"/>
      <c r="P292" s="7"/>
      <c r="Q292" s="7"/>
      <c r="R292" s="7"/>
      <c r="S292" s="7"/>
      <c r="T292" s="7"/>
      <c r="U292" s="7"/>
    </row>
    <row r="293" spans="13:21" ht="12.75">
      <c r="M293" s="7"/>
      <c r="N293" s="7"/>
      <c r="O293" s="7"/>
      <c r="P293" s="7"/>
      <c r="Q293" s="7"/>
      <c r="R293" s="7"/>
      <c r="S293" s="7"/>
      <c r="T293" s="7"/>
      <c r="U293" s="7"/>
    </row>
    <row r="294" spans="13:21" ht="12.75">
      <c r="M294" s="7"/>
      <c r="N294" s="7"/>
      <c r="O294" s="7"/>
      <c r="P294" s="7"/>
      <c r="Q294" s="7"/>
      <c r="R294" s="7"/>
      <c r="S294" s="7"/>
      <c r="T294" s="7"/>
      <c r="U294" s="7"/>
    </row>
    <row r="295" spans="13:21" ht="12.75">
      <c r="M295" s="7"/>
      <c r="N295" s="7"/>
      <c r="O295" s="7"/>
      <c r="P295" s="7"/>
      <c r="Q295" s="7"/>
      <c r="R295" s="7"/>
      <c r="S295" s="7"/>
      <c r="T295" s="7"/>
      <c r="U295" s="7"/>
    </row>
    <row r="296" spans="13:21" ht="12.75">
      <c r="M296" s="7"/>
      <c r="N296" s="7"/>
      <c r="O296" s="7"/>
      <c r="P296" s="7"/>
      <c r="Q296" s="7"/>
      <c r="R296" s="7"/>
      <c r="S296" s="7"/>
      <c r="T296" s="7"/>
      <c r="U296" s="7"/>
    </row>
    <row r="297" spans="13:21" ht="12.75">
      <c r="M297" s="7"/>
      <c r="N297" s="7"/>
      <c r="O297" s="7"/>
      <c r="P297" s="7"/>
      <c r="Q297" s="7"/>
      <c r="R297" s="7"/>
      <c r="S297" s="7"/>
      <c r="T297" s="7"/>
      <c r="U297" s="7"/>
    </row>
    <row r="298" spans="13:21" ht="12.75">
      <c r="M298" s="7"/>
      <c r="N298" s="7"/>
      <c r="O298" s="7"/>
      <c r="P298" s="7"/>
      <c r="Q298" s="7"/>
      <c r="R298" s="7"/>
      <c r="S298" s="7"/>
      <c r="T298" s="7"/>
      <c r="U298" s="7"/>
    </row>
    <row r="299" spans="13:21" ht="12.75">
      <c r="M299" s="7"/>
      <c r="N299" s="7"/>
      <c r="O299" s="7"/>
      <c r="P299" s="7"/>
      <c r="Q299" s="7"/>
      <c r="R299" s="7"/>
      <c r="S299" s="7"/>
      <c r="T299" s="7"/>
      <c r="U299" s="7"/>
    </row>
    <row r="300" spans="13:21" ht="12.75">
      <c r="M300" s="7"/>
      <c r="N300" s="7"/>
      <c r="O300" s="7"/>
      <c r="P300" s="7"/>
      <c r="Q300" s="7"/>
      <c r="R300" s="7"/>
      <c r="S300" s="7"/>
      <c r="T300" s="7"/>
      <c r="U300" s="7"/>
    </row>
    <row r="301" spans="13:21" ht="12.75">
      <c r="M301" s="7"/>
      <c r="N301" s="7"/>
      <c r="O301" s="7"/>
      <c r="P301" s="7"/>
      <c r="Q301" s="7"/>
      <c r="R301" s="7"/>
      <c r="S301" s="7"/>
      <c r="T301" s="7"/>
      <c r="U301" s="7"/>
    </row>
    <row r="302" spans="13:21" ht="12.75">
      <c r="M302" s="7"/>
      <c r="N302" s="7"/>
      <c r="O302" s="7"/>
      <c r="P302" s="7"/>
      <c r="Q302" s="7"/>
      <c r="R302" s="7"/>
      <c r="S302" s="7"/>
      <c r="T302" s="7"/>
      <c r="U302" s="7"/>
    </row>
    <row r="303" spans="13:21" ht="12.75">
      <c r="M303" s="7"/>
      <c r="N303" s="7"/>
      <c r="O303" s="7"/>
      <c r="P303" s="7"/>
      <c r="Q303" s="7"/>
      <c r="R303" s="7"/>
      <c r="S303" s="7"/>
      <c r="T303" s="7"/>
      <c r="U303" s="7"/>
    </row>
    <row r="304" spans="13:21" ht="12.75">
      <c r="M304" s="7"/>
      <c r="N304" s="7"/>
      <c r="O304" s="7"/>
      <c r="P304" s="7"/>
      <c r="Q304" s="7"/>
      <c r="R304" s="7"/>
      <c r="S304" s="7"/>
      <c r="T304" s="7"/>
      <c r="U304" s="7"/>
    </row>
    <row r="305" spans="13:21" ht="12.75">
      <c r="M305" s="7"/>
      <c r="N305" s="7"/>
      <c r="O305" s="7"/>
      <c r="P305" s="7"/>
      <c r="Q305" s="7"/>
      <c r="R305" s="7"/>
      <c r="S305" s="7"/>
      <c r="T305" s="7"/>
      <c r="U305" s="7"/>
    </row>
    <row r="306" spans="13:21" ht="12.75">
      <c r="M306" s="7"/>
      <c r="N306" s="7"/>
      <c r="O306" s="7"/>
      <c r="P306" s="7"/>
      <c r="Q306" s="7"/>
      <c r="R306" s="7"/>
      <c r="S306" s="7"/>
      <c r="T306" s="7"/>
      <c r="U306" s="7"/>
    </row>
    <row r="307" spans="13:21" ht="12.75">
      <c r="M307" s="7"/>
      <c r="N307" s="7"/>
      <c r="O307" s="7"/>
      <c r="P307" s="7"/>
      <c r="Q307" s="7"/>
      <c r="R307" s="7"/>
      <c r="S307" s="7"/>
      <c r="T307" s="7"/>
      <c r="U307" s="7"/>
    </row>
    <row r="308" spans="13:21" ht="12.75">
      <c r="M308" s="7"/>
      <c r="N308" s="7"/>
      <c r="O308" s="7"/>
      <c r="P308" s="7"/>
      <c r="Q308" s="7"/>
      <c r="R308" s="7"/>
      <c r="S308" s="7"/>
      <c r="T308" s="7"/>
      <c r="U308" s="7"/>
    </row>
    <row r="309" spans="13:21" ht="12.75">
      <c r="M309" s="7"/>
      <c r="N309" s="7"/>
      <c r="O309" s="7"/>
      <c r="P309" s="7"/>
      <c r="Q309" s="7"/>
      <c r="R309" s="7"/>
      <c r="S309" s="7"/>
      <c r="T309" s="7"/>
      <c r="U309" s="7"/>
    </row>
    <row r="310" spans="13:21" ht="12.75">
      <c r="M310" s="7"/>
      <c r="N310" s="7"/>
      <c r="O310" s="7"/>
      <c r="P310" s="7"/>
      <c r="Q310" s="7"/>
      <c r="R310" s="7"/>
      <c r="S310" s="7"/>
      <c r="T310" s="7"/>
      <c r="U310" s="7"/>
    </row>
    <row r="311" spans="13:21" ht="12.75">
      <c r="M311" s="7"/>
      <c r="N311" s="7"/>
      <c r="O311" s="7"/>
      <c r="P311" s="7"/>
      <c r="Q311" s="7"/>
      <c r="R311" s="7"/>
      <c r="S311" s="7"/>
      <c r="T311" s="7"/>
      <c r="U311" s="7"/>
    </row>
    <row r="312" spans="13:21" ht="12.75">
      <c r="M312" s="7"/>
      <c r="N312" s="7"/>
      <c r="O312" s="7"/>
      <c r="P312" s="7"/>
      <c r="Q312" s="7"/>
      <c r="R312" s="7"/>
      <c r="S312" s="7"/>
      <c r="T312" s="7"/>
      <c r="U312" s="7"/>
    </row>
    <row r="313" spans="13:21" ht="12.75">
      <c r="M313" s="7"/>
      <c r="N313" s="7"/>
      <c r="O313" s="7"/>
      <c r="P313" s="7"/>
      <c r="Q313" s="7"/>
      <c r="R313" s="7"/>
      <c r="S313" s="7"/>
      <c r="T313" s="7"/>
      <c r="U313" s="7"/>
    </row>
    <row r="314" spans="13:21" ht="12.75">
      <c r="M314" s="7"/>
      <c r="N314" s="7"/>
      <c r="O314" s="7"/>
      <c r="P314" s="7"/>
      <c r="Q314" s="7"/>
      <c r="R314" s="7"/>
      <c r="S314" s="7"/>
      <c r="T314" s="7"/>
      <c r="U314" s="7"/>
    </row>
    <row r="315" spans="13:21" ht="12.75">
      <c r="M315" s="7"/>
      <c r="N315" s="7"/>
      <c r="O315" s="7"/>
      <c r="P315" s="7"/>
      <c r="Q315" s="7"/>
      <c r="R315" s="7"/>
      <c r="S315" s="7"/>
      <c r="T315" s="7"/>
      <c r="U315" s="7"/>
    </row>
    <row r="316" spans="13:21" ht="12.75">
      <c r="M316" s="7"/>
      <c r="N316" s="7"/>
      <c r="O316" s="7"/>
      <c r="P316" s="7"/>
      <c r="Q316" s="7"/>
      <c r="R316" s="7"/>
      <c r="S316" s="7"/>
      <c r="T316" s="7"/>
      <c r="U316" s="7"/>
    </row>
    <row r="317" spans="13:21" ht="12.75">
      <c r="M317" s="7"/>
      <c r="N317" s="7"/>
      <c r="O317" s="7"/>
      <c r="P317" s="7"/>
      <c r="Q317" s="7"/>
      <c r="R317" s="7"/>
      <c r="S317" s="7"/>
      <c r="T317" s="7"/>
      <c r="U317" s="7"/>
    </row>
    <row r="318" spans="13:21" ht="12.75">
      <c r="M318" s="7"/>
      <c r="N318" s="7"/>
      <c r="O318" s="7"/>
      <c r="P318" s="7"/>
      <c r="Q318" s="7"/>
      <c r="R318" s="7"/>
      <c r="S318" s="7"/>
      <c r="T318" s="7"/>
      <c r="U318" s="7"/>
    </row>
    <row r="319" spans="13:21" ht="12.75">
      <c r="M319" s="7"/>
      <c r="N319" s="7"/>
      <c r="O319" s="7"/>
      <c r="P319" s="7"/>
      <c r="Q319" s="7"/>
      <c r="R319" s="7"/>
      <c r="S319" s="7"/>
      <c r="T319" s="7"/>
      <c r="U319" s="7"/>
    </row>
    <row r="320" spans="13:21" ht="12.75">
      <c r="M320" s="7"/>
      <c r="N320" s="7"/>
      <c r="O320" s="7"/>
      <c r="P320" s="7"/>
      <c r="Q320" s="7"/>
      <c r="R320" s="7"/>
      <c r="S320" s="7"/>
      <c r="T320" s="7"/>
      <c r="U320" s="7"/>
    </row>
    <row r="321" spans="13:21" ht="12.75">
      <c r="M321" s="7"/>
      <c r="N321" s="7"/>
      <c r="O321" s="7"/>
      <c r="P321" s="7"/>
      <c r="Q321" s="7"/>
      <c r="R321" s="7"/>
      <c r="S321" s="7"/>
      <c r="T321" s="7"/>
      <c r="U321" s="7"/>
    </row>
    <row r="322" spans="13:21" ht="12.75">
      <c r="M322" s="7"/>
      <c r="N322" s="7"/>
      <c r="O322" s="7"/>
      <c r="P322" s="7"/>
      <c r="Q322" s="7"/>
      <c r="R322" s="7"/>
      <c r="S322" s="7"/>
      <c r="T322" s="7"/>
      <c r="U322" s="7"/>
    </row>
    <row r="323" spans="13:21" ht="12.75">
      <c r="M323" s="7"/>
      <c r="N323" s="7"/>
      <c r="O323" s="7"/>
      <c r="P323" s="7"/>
      <c r="Q323" s="7"/>
      <c r="R323" s="7"/>
      <c r="S323" s="7"/>
      <c r="T323" s="7"/>
      <c r="U323" s="7"/>
    </row>
    <row r="324" spans="13:21" ht="12.75">
      <c r="M324" s="7"/>
      <c r="N324" s="7"/>
      <c r="O324" s="7"/>
      <c r="P324" s="7"/>
      <c r="Q324" s="7"/>
      <c r="R324" s="7"/>
      <c r="S324" s="7"/>
      <c r="T324" s="7"/>
      <c r="U324" s="7"/>
    </row>
    <row r="325" spans="13:21" ht="12.75">
      <c r="M325" s="7"/>
      <c r="N325" s="7"/>
      <c r="O325" s="7"/>
      <c r="P325" s="7"/>
      <c r="Q325" s="7"/>
      <c r="R325" s="7"/>
      <c r="S325" s="7"/>
      <c r="T325" s="7"/>
      <c r="U325" s="7"/>
    </row>
    <row r="326" spans="13:21" ht="12.75">
      <c r="M326" s="7"/>
      <c r="N326" s="7"/>
      <c r="O326" s="7"/>
      <c r="P326" s="7"/>
      <c r="Q326" s="7"/>
      <c r="R326" s="7"/>
      <c r="S326" s="7"/>
      <c r="T326" s="7"/>
      <c r="U326" s="7"/>
    </row>
    <row r="327" spans="13:21" ht="12.75">
      <c r="M327" s="7"/>
      <c r="N327" s="7"/>
      <c r="O327" s="7"/>
      <c r="P327" s="7"/>
      <c r="Q327" s="7"/>
      <c r="R327" s="7"/>
      <c r="S327" s="7"/>
      <c r="T327" s="7"/>
      <c r="U327" s="7"/>
    </row>
    <row r="328" spans="13:21" ht="12.75">
      <c r="M328" s="7"/>
      <c r="N328" s="7"/>
      <c r="O328" s="7"/>
      <c r="P328" s="7"/>
      <c r="Q328" s="7"/>
      <c r="R328" s="7"/>
      <c r="S328" s="7"/>
      <c r="T328" s="7"/>
      <c r="U328" s="7"/>
    </row>
    <row r="329" spans="13:21" ht="12.75">
      <c r="M329" s="7"/>
      <c r="N329" s="7"/>
      <c r="O329" s="7"/>
      <c r="P329" s="7"/>
      <c r="Q329" s="7"/>
      <c r="R329" s="7"/>
      <c r="S329" s="7"/>
      <c r="T329" s="7"/>
      <c r="U329" s="7"/>
    </row>
    <row r="330" spans="13:21" ht="12.75">
      <c r="M330" s="7"/>
      <c r="N330" s="7"/>
      <c r="O330" s="7"/>
      <c r="P330" s="7"/>
      <c r="Q330" s="7"/>
      <c r="R330" s="7"/>
      <c r="S330" s="7"/>
      <c r="T330" s="7"/>
      <c r="U330" s="7"/>
    </row>
    <row r="331" spans="13:21" ht="12.75">
      <c r="M331" s="7"/>
      <c r="N331" s="7"/>
      <c r="O331" s="7"/>
      <c r="P331" s="7"/>
      <c r="Q331" s="7"/>
      <c r="R331" s="7"/>
      <c r="S331" s="7"/>
      <c r="T331" s="7"/>
      <c r="U331" s="7"/>
    </row>
    <row r="332" spans="13:21" ht="12.75">
      <c r="M332" s="7"/>
      <c r="N332" s="7"/>
      <c r="O332" s="7"/>
      <c r="P332" s="7"/>
      <c r="Q332" s="7"/>
      <c r="R332" s="7"/>
      <c r="S332" s="7"/>
      <c r="T332" s="7"/>
      <c r="U332" s="7"/>
    </row>
    <row r="333" spans="13:21" ht="12.75">
      <c r="M333" s="7"/>
      <c r="N333" s="7"/>
      <c r="O333" s="7"/>
      <c r="P333" s="7"/>
      <c r="Q333" s="7"/>
      <c r="R333" s="7"/>
      <c r="S333" s="7"/>
      <c r="T333" s="7"/>
      <c r="U333" s="7"/>
    </row>
    <row r="334" spans="13:21" ht="12.75">
      <c r="M334" s="7"/>
      <c r="N334" s="7"/>
      <c r="O334" s="7"/>
      <c r="P334" s="7"/>
      <c r="Q334" s="7"/>
      <c r="R334" s="7"/>
      <c r="S334" s="7"/>
      <c r="T334" s="7"/>
      <c r="U334" s="7"/>
    </row>
    <row r="335" spans="13:21" ht="12.75">
      <c r="M335" s="7"/>
      <c r="N335" s="7"/>
      <c r="O335" s="7"/>
      <c r="P335" s="7"/>
      <c r="Q335" s="7"/>
      <c r="R335" s="7"/>
      <c r="S335" s="7"/>
      <c r="T335" s="7"/>
      <c r="U335" s="7"/>
    </row>
    <row r="336" spans="13:21" ht="12.75">
      <c r="M336" s="7"/>
      <c r="N336" s="7"/>
      <c r="O336" s="7"/>
      <c r="P336" s="7"/>
      <c r="Q336" s="7"/>
      <c r="R336" s="7"/>
      <c r="S336" s="7"/>
      <c r="T336" s="7"/>
      <c r="U336" s="7"/>
    </row>
    <row r="337" spans="13:21" ht="12.75">
      <c r="M337" s="7"/>
      <c r="N337" s="7"/>
      <c r="O337" s="7"/>
      <c r="P337" s="7"/>
      <c r="Q337" s="7"/>
      <c r="R337" s="7"/>
      <c r="S337" s="7"/>
      <c r="T337" s="7"/>
      <c r="U337" s="7"/>
    </row>
    <row r="338" spans="13:21" ht="12.75">
      <c r="M338" s="7"/>
      <c r="N338" s="7"/>
      <c r="O338" s="7"/>
      <c r="P338" s="7"/>
      <c r="Q338" s="7"/>
      <c r="R338" s="7"/>
      <c r="S338" s="7"/>
      <c r="T338" s="7"/>
      <c r="U338" s="7"/>
    </row>
    <row r="339" spans="13:21" ht="12.75">
      <c r="M339" s="7"/>
      <c r="N339" s="7"/>
      <c r="O339" s="7"/>
      <c r="P339" s="7"/>
      <c r="Q339" s="7"/>
      <c r="R339" s="7"/>
      <c r="S339" s="7"/>
      <c r="T339" s="7"/>
      <c r="U339" s="7"/>
    </row>
    <row r="340" spans="13:21" ht="12.75">
      <c r="M340" s="7"/>
      <c r="N340" s="7"/>
      <c r="O340" s="7"/>
      <c r="P340" s="7"/>
      <c r="Q340" s="7"/>
      <c r="R340" s="7"/>
      <c r="S340" s="7"/>
      <c r="T340" s="7"/>
      <c r="U340" s="7"/>
    </row>
    <row r="341" spans="13:21" ht="12.75">
      <c r="M341" s="7"/>
      <c r="N341" s="7"/>
      <c r="O341" s="7"/>
      <c r="P341" s="7"/>
      <c r="Q341" s="7"/>
      <c r="R341" s="7"/>
      <c r="S341" s="7"/>
      <c r="T341" s="7"/>
      <c r="U341" s="7"/>
    </row>
    <row r="342" spans="13:21" ht="12.75">
      <c r="M342" s="7"/>
      <c r="N342" s="7"/>
      <c r="O342" s="7"/>
      <c r="P342" s="7"/>
      <c r="Q342" s="7"/>
      <c r="R342" s="7"/>
      <c r="S342" s="7"/>
      <c r="T342" s="7"/>
      <c r="U342" s="7"/>
    </row>
    <row r="343" spans="13:21" ht="12.75">
      <c r="M343" s="7"/>
      <c r="N343" s="7"/>
      <c r="O343" s="7"/>
      <c r="P343" s="7"/>
      <c r="Q343" s="7"/>
      <c r="R343" s="7"/>
      <c r="S343" s="7"/>
      <c r="T343" s="7"/>
      <c r="U343" s="7"/>
    </row>
    <row r="344" spans="13:21" ht="12.75">
      <c r="M344" s="7"/>
      <c r="N344" s="7"/>
      <c r="O344" s="7"/>
      <c r="P344" s="7"/>
      <c r="Q344" s="7"/>
      <c r="R344" s="7"/>
      <c r="S344" s="7"/>
      <c r="T344" s="7"/>
      <c r="U344" s="7"/>
    </row>
    <row r="345" spans="13:21" ht="12.75">
      <c r="M345" s="7"/>
      <c r="N345" s="7"/>
      <c r="O345" s="7"/>
      <c r="P345" s="7"/>
      <c r="Q345" s="7"/>
      <c r="R345" s="7"/>
      <c r="S345" s="7"/>
      <c r="T345" s="7"/>
      <c r="U345" s="7"/>
    </row>
    <row r="346" spans="13:21" ht="12.75">
      <c r="M346" s="7"/>
      <c r="N346" s="7"/>
      <c r="O346" s="7"/>
      <c r="P346" s="7"/>
      <c r="Q346" s="7"/>
      <c r="R346" s="7"/>
      <c r="S346" s="7"/>
      <c r="T346" s="7"/>
      <c r="U346" s="7"/>
    </row>
    <row r="347" spans="13:21" ht="12.75">
      <c r="M347" s="7"/>
      <c r="N347" s="7"/>
      <c r="O347" s="7"/>
      <c r="P347" s="7"/>
      <c r="Q347" s="7"/>
      <c r="R347" s="7"/>
      <c r="S347" s="7"/>
      <c r="T347" s="7"/>
      <c r="U347" s="7"/>
    </row>
    <row r="348" spans="13:21" ht="12.75">
      <c r="M348" s="7"/>
      <c r="N348" s="7"/>
      <c r="O348" s="7"/>
      <c r="P348" s="7"/>
      <c r="Q348" s="7"/>
      <c r="R348" s="7"/>
      <c r="S348" s="7"/>
      <c r="T348" s="7"/>
      <c r="U348" s="7"/>
    </row>
    <row r="349" spans="13:21" ht="12.75">
      <c r="M349" s="7"/>
      <c r="N349" s="7"/>
      <c r="O349" s="7"/>
      <c r="P349" s="7"/>
      <c r="Q349" s="7"/>
      <c r="R349" s="7"/>
      <c r="S349" s="7"/>
      <c r="T349" s="7"/>
      <c r="U349" s="7"/>
    </row>
    <row r="350" spans="13:21" ht="12.75">
      <c r="M350" s="7"/>
      <c r="N350" s="7"/>
      <c r="O350" s="7"/>
      <c r="P350" s="7"/>
      <c r="Q350" s="7"/>
      <c r="R350" s="7"/>
      <c r="S350" s="7"/>
      <c r="T350" s="7"/>
      <c r="U350" s="7"/>
    </row>
    <row r="351" spans="13:21" ht="12.75">
      <c r="M351" s="7"/>
      <c r="N351" s="7"/>
      <c r="O351" s="7"/>
      <c r="P351" s="7"/>
      <c r="Q351" s="7"/>
      <c r="R351" s="7"/>
      <c r="S351" s="7"/>
      <c r="T351" s="7"/>
      <c r="U351" s="7"/>
    </row>
    <row r="352" spans="13:21" ht="12.75">
      <c r="M352" s="7"/>
      <c r="N352" s="7"/>
      <c r="O352" s="7"/>
      <c r="P352" s="7"/>
      <c r="Q352" s="7"/>
      <c r="R352" s="7"/>
      <c r="S352" s="7"/>
      <c r="T352" s="7"/>
      <c r="U352" s="7"/>
    </row>
    <row r="353" spans="13:21" ht="12.75">
      <c r="M353" s="7"/>
      <c r="N353" s="7"/>
      <c r="O353" s="7"/>
      <c r="P353" s="7"/>
      <c r="Q353" s="7"/>
      <c r="R353" s="7"/>
      <c r="S353" s="7"/>
      <c r="T353" s="7"/>
      <c r="U353" s="7"/>
    </row>
    <row r="354" spans="13:21" ht="12.75">
      <c r="M354" s="7"/>
      <c r="N354" s="7"/>
      <c r="O354" s="7"/>
      <c r="P354" s="7"/>
      <c r="Q354" s="7"/>
      <c r="R354" s="7"/>
      <c r="S354" s="7"/>
      <c r="T354" s="7"/>
      <c r="U354" s="7"/>
    </row>
  </sheetData>
  <sheetProtection/>
  <mergeCells count="1">
    <mergeCell ref="A146:E146"/>
  </mergeCells>
  <printOptions/>
  <pageMargins left="0.3937007874015748" right="0.1968503937007874" top="0.7874015748031497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E407"/>
  <sheetViews>
    <sheetView view="pageBreakPreview" zoomScaleSheetLayoutView="100" workbookViewId="0" topLeftCell="B44">
      <selection activeCell="B51" sqref="B51"/>
    </sheetView>
  </sheetViews>
  <sheetFormatPr defaultColWidth="9.00390625" defaultRowHeight="12.75"/>
  <cols>
    <col min="1" max="1" width="4.00390625" style="92" customWidth="1"/>
    <col min="2" max="2" width="37.625" style="1" customWidth="1"/>
    <col min="3" max="3" width="10.625" style="1" customWidth="1"/>
    <col min="4" max="4" width="13.875" style="1" customWidth="1"/>
    <col min="5" max="5" width="12.75390625" style="1" customWidth="1"/>
    <col min="6" max="6" width="15.375" style="1" customWidth="1"/>
    <col min="7" max="7" width="15.875" style="1" customWidth="1"/>
    <col min="8" max="8" width="18.625" style="1" customWidth="1"/>
    <col min="9" max="9" width="13.875" style="1" customWidth="1"/>
    <col min="10" max="10" width="19.00390625" style="1" customWidth="1"/>
    <col min="11" max="12" width="13.875" style="1" customWidth="1"/>
    <col min="13" max="13" width="12.375" style="1" customWidth="1"/>
    <col min="14" max="14" width="11.625" style="19" customWidth="1"/>
    <col min="15" max="15" width="10.625" style="19" customWidth="1"/>
    <col min="16" max="16" width="10.875" style="19" customWidth="1"/>
    <col min="17" max="22" width="8.875" style="19" customWidth="1"/>
    <col min="23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3:18" ht="12.75" hidden="1">
      <c r="M7" s="14"/>
      <c r="N7" s="711"/>
      <c r="O7" s="711"/>
      <c r="P7" s="711"/>
      <c r="Q7" s="711"/>
      <c r="R7" s="711"/>
    </row>
    <row r="8" spans="13:18" ht="12.75" hidden="1">
      <c r="M8" s="14"/>
      <c r="N8" s="711"/>
      <c r="O8" s="711"/>
      <c r="P8" s="711"/>
      <c r="Q8" s="711"/>
      <c r="R8" s="711"/>
    </row>
    <row r="9" spans="13:18" ht="12.75" hidden="1">
      <c r="M9" s="14"/>
      <c r="N9" s="711"/>
      <c r="O9" s="711"/>
      <c r="P9" s="711"/>
      <c r="Q9" s="711"/>
      <c r="R9" s="711"/>
    </row>
    <row r="10" spans="13:18" ht="12.75" hidden="1">
      <c r="M10" s="14"/>
      <c r="N10" s="711"/>
      <c r="O10" s="711"/>
      <c r="P10" s="711"/>
      <c r="Q10" s="711"/>
      <c r="R10" s="711"/>
    </row>
    <row r="11" spans="7:18" ht="12.75">
      <c r="G11" s="19" t="s">
        <v>189</v>
      </c>
      <c r="H11" s="19"/>
      <c r="M11" s="14"/>
      <c r="N11" s="711"/>
      <c r="O11" s="711"/>
      <c r="P11" s="711"/>
      <c r="Q11" s="711"/>
      <c r="R11" s="711"/>
    </row>
    <row r="12" spans="7:18" ht="12.75">
      <c r="G12" s="19" t="s">
        <v>190</v>
      </c>
      <c r="H12" s="19"/>
      <c r="M12" s="14"/>
      <c r="N12" s="711"/>
      <c r="O12" s="711"/>
      <c r="P12" s="711"/>
      <c r="Q12" s="711"/>
      <c r="R12" s="711"/>
    </row>
    <row r="13" spans="7:18" ht="12.75">
      <c r="G13" s="19" t="s">
        <v>706</v>
      </c>
      <c r="H13" s="19"/>
      <c r="M13" s="14"/>
      <c r="N13" s="711"/>
      <c r="O13" s="711"/>
      <c r="P13" s="711"/>
      <c r="Q13" s="711"/>
      <c r="R13" s="711"/>
    </row>
    <row r="14" spans="8:18" ht="12.75">
      <c r="H14" s="19" t="s">
        <v>398</v>
      </c>
      <c r="M14" s="14"/>
      <c r="N14" s="711"/>
      <c r="O14" s="711"/>
      <c r="P14" s="711"/>
      <c r="Q14" s="711"/>
      <c r="R14" s="711"/>
    </row>
    <row r="15" spans="8:18" ht="12.75">
      <c r="H15" s="19" t="s">
        <v>398</v>
      </c>
      <c r="I15" s="1" t="s">
        <v>398</v>
      </c>
      <c r="M15" s="14"/>
      <c r="N15" s="711"/>
      <c r="O15" s="711"/>
      <c r="P15" s="711"/>
      <c r="Q15" s="711"/>
      <c r="R15" s="711"/>
    </row>
    <row r="16" spans="3:18" ht="15.75">
      <c r="C16" s="93"/>
      <c r="D16" s="93" t="s">
        <v>400</v>
      </c>
      <c r="E16" s="93"/>
      <c r="F16" s="93"/>
      <c r="G16" s="93"/>
      <c r="H16" s="19" t="s">
        <v>398</v>
      </c>
      <c r="M16" s="14"/>
      <c r="N16" s="711"/>
      <c r="O16" s="711"/>
      <c r="P16" s="711"/>
      <c r="Q16" s="711"/>
      <c r="R16" s="711"/>
    </row>
    <row r="17" spans="5:18" ht="15.75">
      <c r="E17" s="93" t="s">
        <v>702</v>
      </c>
      <c r="F17" s="93"/>
      <c r="G17" s="93"/>
      <c r="M17" s="14"/>
      <c r="N17" s="711"/>
      <c r="O17" s="711"/>
      <c r="P17" s="711"/>
      <c r="Q17" s="711"/>
      <c r="R17" s="711"/>
    </row>
    <row r="18" spans="1:18" s="2" customFormat="1" ht="14.25" customHeight="1">
      <c r="A18" s="105"/>
      <c r="B18" s="12" t="s">
        <v>222</v>
      </c>
      <c r="C18" s="12"/>
      <c r="D18" s="12"/>
      <c r="E18" s="12"/>
      <c r="F18" s="12"/>
      <c r="G18" s="12"/>
      <c r="H18" s="12"/>
      <c r="I18" s="77"/>
      <c r="M18" s="596"/>
      <c r="N18" s="596"/>
      <c r="O18" s="596"/>
      <c r="P18" s="596"/>
      <c r="Q18" s="596"/>
      <c r="R18" s="596"/>
    </row>
    <row r="19" spans="3:18" ht="12.75">
      <c r="C19" s="1" t="s">
        <v>192</v>
      </c>
      <c r="M19" s="14"/>
      <c r="N19" s="711"/>
      <c r="O19" s="711"/>
      <c r="P19" s="711"/>
      <c r="Q19" s="711"/>
      <c r="R19" s="711"/>
    </row>
    <row r="20" spans="13:18" ht="13.5" thickBot="1">
      <c r="M20" s="14"/>
      <c r="N20" s="711"/>
      <c r="O20" s="711"/>
      <c r="P20" s="711"/>
      <c r="Q20" s="711"/>
      <c r="R20" s="711"/>
    </row>
    <row r="21" spans="1:31" ht="134.25" customHeight="1" thickBot="1">
      <c r="A21" s="404" t="s">
        <v>0</v>
      </c>
      <c r="B21" s="405" t="s">
        <v>71</v>
      </c>
      <c r="C21" s="406" t="s">
        <v>195</v>
      </c>
      <c r="D21" s="406" t="s">
        <v>57</v>
      </c>
      <c r="E21" s="406" t="s">
        <v>176</v>
      </c>
      <c r="F21" s="406" t="s">
        <v>73</v>
      </c>
      <c r="G21" s="406" t="s">
        <v>74</v>
      </c>
      <c r="H21" s="406" t="s">
        <v>165</v>
      </c>
      <c r="I21" s="407" t="s">
        <v>1</v>
      </c>
      <c r="J21" s="80"/>
      <c r="K21" s="689" t="s">
        <v>177</v>
      </c>
      <c r="L21" s="737"/>
      <c r="M21" s="14"/>
      <c r="N21" s="712"/>
      <c r="O21" s="712"/>
      <c r="P21" s="712"/>
      <c r="Q21" s="712"/>
      <c r="R21" s="712"/>
      <c r="S21" s="20"/>
      <c r="T21" s="20"/>
      <c r="U21" s="20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18" ht="15" customHeight="1" thickBot="1">
      <c r="A22" s="89" t="s">
        <v>178</v>
      </c>
      <c r="B22" s="733" t="s">
        <v>179</v>
      </c>
      <c r="C22" s="90" t="s">
        <v>180</v>
      </c>
      <c r="D22" s="90" t="s">
        <v>181</v>
      </c>
      <c r="E22" s="90" t="s">
        <v>182</v>
      </c>
      <c r="F22" s="90" t="s">
        <v>183</v>
      </c>
      <c r="G22" s="90" t="s">
        <v>184</v>
      </c>
      <c r="H22" s="90" t="s">
        <v>185</v>
      </c>
      <c r="I22" s="91" t="s">
        <v>197</v>
      </c>
      <c r="J22" s="152"/>
      <c r="K22" s="398"/>
      <c r="L22" s="738"/>
      <c r="M22" s="400" t="s">
        <v>398</v>
      </c>
      <c r="N22" s="711"/>
      <c r="O22" s="711"/>
      <c r="P22" s="711"/>
      <c r="Q22" s="711"/>
      <c r="R22" s="711"/>
    </row>
    <row r="23" spans="1:18" s="7" customFormat="1" ht="25.5" customHeight="1">
      <c r="A23" s="408"/>
      <c r="B23" s="734" t="s">
        <v>460</v>
      </c>
      <c r="C23" s="399"/>
      <c r="D23" s="399"/>
      <c r="E23" s="410">
        <f>SUM(E24:E70)</f>
        <v>814026</v>
      </c>
      <c r="F23" s="399"/>
      <c r="G23" s="411"/>
      <c r="H23" s="399"/>
      <c r="I23" s="412"/>
      <c r="J23" s="134">
        <f>506155+203891+40830+63150</f>
        <v>814026</v>
      </c>
      <c r="K23" s="687"/>
      <c r="L23" s="739"/>
      <c r="M23" s="628" t="s">
        <v>398</v>
      </c>
      <c r="N23" s="688"/>
      <c r="O23" s="713"/>
      <c r="P23" s="713"/>
      <c r="Q23" s="713"/>
      <c r="R23" s="713"/>
    </row>
    <row r="24" spans="1:18" s="7" customFormat="1" ht="25.5" customHeight="1">
      <c r="A24" s="408"/>
      <c r="B24" s="409" t="s">
        <v>322</v>
      </c>
      <c r="C24" s="399"/>
      <c r="D24" s="399"/>
      <c r="E24" s="410">
        <v>174850.11</v>
      </c>
      <c r="F24" s="399"/>
      <c r="G24" s="411"/>
      <c r="H24" s="399"/>
      <c r="I24" s="412"/>
      <c r="J24" s="745">
        <f>J23-E23</f>
        <v>0</v>
      </c>
      <c r="K24" s="690"/>
      <c r="L24" s="739"/>
      <c r="M24" s="628"/>
      <c r="N24" s="688"/>
      <c r="O24" s="713"/>
      <c r="P24" s="713"/>
      <c r="Q24" s="713"/>
      <c r="R24" s="713"/>
    </row>
    <row r="25" spans="1:22" ht="27.75" customHeight="1">
      <c r="A25" s="53">
        <v>1</v>
      </c>
      <c r="B25" s="3" t="s">
        <v>132</v>
      </c>
      <c r="C25" s="3">
        <v>2210</v>
      </c>
      <c r="D25" s="94" t="s">
        <v>2</v>
      </c>
      <c r="E25" s="5">
        <v>21000</v>
      </c>
      <c r="F25" s="27" t="s">
        <v>196</v>
      </c>
      <c r="G25" s="27" t="s">
        <v>196</v>
      </c>
      <c r="H25" s="27" t="s">
        <v>196</v>
      </c>
      <c r="I25" s="171" t="s">
        <v>467</v>
      </c>
      <c r="J25" s="114" t="s">
        <v>12</v>
      </c>
      <c r="K25" s="691" t="s">
        <v>118</v>
      </c>
      <c r="L25" s="16"/>
      <c r="M25" s="14"/>
      <c r="N25" s="713"/>
      <c r="O25" s="713"/>
      <c r="P25" s="713"/>
      <c r="Q25" s="713"/>
      <c r="R25" s="713"/>
      <c r="S25" s="7"/>
      <c r="T25" s="7"/>
      <c r="U25" s="7"/>
      <c r="V25" s="7"/>
    </row>
    <row r="26" spans="1:22" ht="29.25" customHeight="1">
      <c r="A26" s="53">
        <v>2</v>
      </c>
      <c r="B26" s="3" t="s">
        <v>489</v>
      </c>
      <c r="C26" s="3">
        <v>2210</v>
      </c>
      <c r="D26" s="94" t="s">
        <v>2</v>
      </c>
      <c r="E26" s="5">
        <v>16000</v>
      </c>
      <c r="F26" s="27" t="s">
        <v>196</v>
      </c>
      <c r="G26" s="27" t="s">
        <v>196</v>
      </c>
      <c r="H26" s="27" t="s">
        <v>196</v>
      </c>
      <c r="I26" s="403" t="s">
        <v>490</v>
      </c>
      <c r="J26" s="114" t="s">
        <v>78</v>
      </c>
      <c r="K26" s="691" t="s">
        <v>68</v>
      </c>
      <c r="L26" s="16"/>
      <c r="M26" s="14"/>
      <c r="N26" s="713"/>
      <c r="O26" s="713"/>
      <c r="P26" s="713"/>
      <c r="Q26" s="713"/>
      <c r="R26" s="713"/>
      <c r="S26" s="7"/>
      <c r="T26" s="7"/>
      <c r="U26" s="7"/>
      <c r="V26" s="7"/>
    </row>
    <row r="27" spans="1:22" ht="32.25" customHeight="1">
      <c r="A27" s="53">
        <v>5</v>
      </c>
      <c r="B27" s="3" t="s">
        <v>518</v>
      </c>
      <c r="C27" s="3">
        <v>2210</v>
      </c>
      <c r="D27" s="94" t="s">
        <v>2</v>
      </c>
      <c r="E27" s="384">
        <v>79000</v>
      </c>
      <c r="F27" s="27" t="s">
        <v>196</v>
      </c>
      <c r="G27" s="27" t="s">
        <v>196</v>
      </c>
      <c r="H27" s="27" t="s">
        <v>196</v>
      </c>
      <c r="I27" s="403" t="s">
        <v>468</v>
      </c>
      <c r="J27" s="144" t="s">
        <v>161</v>
      </c>
      <c r="K27" s="691" t="s">
        <v>3</v>
      </c>
      <c r="L27" s="16"/>
      <c r="M27" s="14"/>
      <c r="N27" s="713"/>
      <c r="O27" s="713"/>
      <c r="P27" s="713"/>
      <c r="Q27" s="713"/>
      <c r="R27" s="713"/>
      <c r="S27" s="7"/>
      <c r="T27" s="7"/>
      <c r="U27" s="7"/>
      <c r="V27" s="7"/>
    </row>
    <row r="28" spans="1:22" ht="27.75" customHeight="1">
      <c r="A28" s="53">
        <v>6</v>
      </c>
      <c r="B28" s="3" t="s">
        <v>469</v>
      </c>
      <c r="C28" s="3">
        <v>2210</v>
      </c>
      <c r="D28" s="94" t="s">
        <v>2</v>
      </c>
      <c r="E28" s="5">
        <v>2000</v>
      </c>
      <c r="F28" s="27" t="s">
        <v>196</v>
      </c>
      <c r="G28" s="27" t="s">
        <v>196</v>
      </c>
      <c r="H28" s="27" t="s">
        <v>196</v>
      </c>
      <c r="I28" s="403" t="s">
        <v>569</v>
      </c>
      <c r="J28" s="114" t="s">
        <v>12</v>
      </c>
      <c r="K28" s="691" t="s">
        <v>3</v>
      </c>
      <c r="L28" s="16"/>
      <c r="M28" s="14"/>
      <c r="N28" s="713"/>
      <c r="O28" s="713"/>
      <c r="P28" s="713"/>
      <c r="Q28" s="713"/>
      <c r="R28" s="713"/>
      <c r="S28" s="7"/>
      <c r="T28" s="7"/>
      <c r="U28" s="7"/>
      <c r="V28" s="7"/>
    </row>
    <row r="29" spans="1:22" ht="39" customHeight="1">
      <c r="A29" s="53">
        <v>7</v>
      </c>
      <c r="B29" s="3" t="s">
        <v>553</v>
      </c>
      <c r="C29" s="3">
        <v>2210</v>
      </c>
      <c r="D29" s="94" t="s">
        <v>2</v>
      </c>
      <c r="E29" s="5">
        <v>87085.89</v>
      </c>
      <c r="F29" s="27" t="s">
        <v>196</v>
      </c>
      <c r="G29" s="27" t="s">
        <v>196</v>
      </c>
      <c r="H29" s="27" t="s">
        <v>196</v>
      </c>
      <c r="I29" s="403" t="s">
        <v>470</v>
      </c>
      <c r="J29" s="114" t="s">
        <v>87</v>
      </c>
      <c r="K29" s="691" t="s">
        <v>3</v>
      </c>
      <c r="L29" s="16"/>
      <c r="M29" s="14"/>
      <c r="N29" s="713"/>
      <c r="O29" s="713"/>
      <c r="P29" s="713"/>
      <c r="Q29" s="713"/>
      <c r="R29" s="713"/>
      <c r="S29" s="7"/>
      <c r="T29" s="7"/>
      <c r="U29" s="7"/>
      <c r="V29" s="7"/>
    </row>
    <row r="30" spans="1:22" ht="45" customHeight="1" thickBot="1">
      <c r="A30" s="55">
        <v>9</v>
      </c>
      <c r="B30" s="56" t="s">
        <v>473</v>
      </c>
      <c r="C30" s="3">
        <v>2210</v>
      </c>
      <c r="D30" s="96" t="s">
        <v>2</v>
      </c>
      <c r="E30" s="116">
        <v>87300</v>
      </c>
      <c r="F30" s="39" t="s">
        <v>196</v>
      </c>
      <c r="G30" s="39" t="s">
        <v>196</v>
      </c>
      <c r="H30" s="39" t="s">
        <v>196</v>
      </c>
      <c r="I30" s="570" t="s">
        <v>474</v>
      </c>
      <c r="J30" s="114" t="s">
        <v>87</v>
      </c>
      <c r="K30" s="691" t="s">
        <v>3</v>
      </c>
      <c r="L30" s="16"/>
      <c r="M30" s="14"/>
      <c r="N30" s="713"/>
      <c r="O30" s="713"/>
      <c r="P30" s="713"/>
      <c r="Q30" s="713"/>
      <c r="R30" s="713"/>
      <c r="S30" s="7"/>
      <c r="T30" s="7"/>
      <c r="U30" s="7"/>
      <c r="V30" s="7"/>
    </row>
    <row r="31" spans="1:18" ht="15" customHeight="1" thickBot="1">
      <c r="A31" s="89" t="s">
        <v>178</v>
      </c>
      <c r="B31" s="90" t="s">
        <v>179</v>
      </c>
      <c r="C31" s="90" t="s">
        <v>180</v>
      </c>
      <c r="D31" s="90" t="s">
        <v>181</v>
      </c>
      <c r="E31" s="90" t="s">
        <v>182</v>
      </c>
      <c r="F31" s="90" t="s">
        <v>183</v>
      </c>
      <c r="G31" s="90" t="s">
        <v>184</v>
      </c>
      <c r="H31" s="90" t="s">
        <v>185</v>
      </c>
      <c r="I31" s="91" t="s">
        <v>197</v>
      </c>
      <c r="J31" s="152"/>
      <c r="K31" s="398"/>
      <c r="L31" s="738"/>
      <c r="M31" s="714"/>
      <c r="N31" s="711"/>
      <c r="O31" s="711"/>
      <c r="P31" s="711"/>
      <c r="Q31" s="711"/>
      <c r="R31" s="711"/>
    </row>
    <row r="32" spans="1:22" ht="29.25" customHeight="1" hidden="1">
      <c r="A32" s="53">
        <v>11</v>
      </c>
      <c r="B32" s="377" t="s">
        <v>563</v>
      </c>
      <c r="C32" s="3">
        <v>2210</v>
      </c>
      <c r="D32" s="94" t="s">
        <v>2</v>
      </c>
      <c r="E32" s="5">
        <v>0</v>
      </c>
      <c r="F32" s="27" t="s">
        <v>196</v>
      </c>
      <c r="G32" s="27" t="s">
        <v>196</v>
      </c>
      <c r="H32" s="27" t="s">
        <v>196</v>
      </c>
      <c r="I32" s="569" t="s">
        <v>564</v>
      </c>
      <c r="J32" s="114" t="s">
        <v>87</v>
      </c>
      <c r="K32" s="691" t="s">
        <v>3</v>
      </c>
      <c r="L32" s="16"/>
      <c r="M32" s="14"/>
      <c r="N32" s="713"/>
      <c r="O32" s="713"/>
      <c r="P32" s="713"/>
      <c r="Q32" s="713"/>
      <c r="R32" s="713"/>
      <c r="S32" s="7"/>
      <c r="T32" s="7"/>
      <c r="U32" s="7"/>
      <c r="V32" s="7"/>
    </row>
    <row r="33" spans="1:22" ht="24.75" customHeight="1">
      <c r="A33" s="53">
        <v>10</v>
      </c>
      <c r="B33" s="57" t="s">
        <v>471</v>
      </c>
      <c r="C33" s="3">
        <v>2210</v>
      </c>
      <c r="D33" s="94" t="s">
        <v>2</v>
      </c>
      <c r="E33" s="5">
        <v>2000</v>
      </c>
      <c r="F33" s="27" t="s">
        <v>196</v>
      </c>
      <c r="G33" s="27" t="s">
        <v>196</v>
      </c>
      <c r="H33" s="27" t="s">
        <v>196</v>
      </c>
      <c r="I33" s="569" t="s">
        <v>472</v>
      </c>
      <c r="J33" s="114" t="s">
        <v>87</v>
      </c>
      <c r="K33" s="691" t="s">
        <v>3</v>
      </c>
      <c r="L33" s="16"/>
      <c r="M33" s="14"/>
      <c r="N33" s="713"/>
      <c r="O33" s="713"/>
      <c r="P33" s="713"/>
      <c r="Q33" s="713"/>
      <c r="R33" s="713"/>
      <c r="S33" s="7"/>
      <c r="T33" s="7"/>
      <c r="U33" s="7"/>
      <c r="V33" s="7"/>
    </row>
    <row r="34" spans="1:22" ht="26.25" customHeight="1">
      <c r="A34" s="53">
        <v>11</v>
      </c>
      <c r="B34" s="57" t="s">
        <v>475</v>
      </c>
      <c r="C34" s="3">
        <v>2210</v>
      </c>
      <c r="D34" s="94" t="s">
        <v>2</v>
      </c>
      <c r="E34" s="5">
        <v>4000</v>
      </c>
      <c r="F34" s="27" t="s">
        <v>196</v>
      </c>
      <c r="G34" s="27" t="s">
        <v>196</v>
      </c>
      <c r="H34" s="27" t="s">
        <v>196</v>
      </c>
      <c r="I34" s="569" t="s">
        <v>476</v>
      </c>
      <c r="J34" s="114" t="s">
        <v>87</v>
      </c>
      <c r="K34" s="691" t="s">
        <v>3</v>
      </c>
      <c r="L34" s="16"/>
      <c r="M34" s="14"/>
      <c r="N34" s="713"/>
      <c r="O34" s="713"/>
      <c r="P34" s="713"/>
      <c r="Q34" s="713"/>
      <c r="R34" s="713"/>
      <c r="S34" s="7"/>
      <c r="T34" s="7"/>
      <c r="U34" s="7"/>
      <c r="V34" s="7"/>
    </row>
    <row r="35" spans="1:22" s="388" customFormat="1" ht="26.25" customHeight="1">
      <c r="A35" s="380">
        <v>12</v>
      </c>
      <c r="B35" s="381" t="s">
        <v>477</v>
      </c>
      <c r="C35" s="3">
        <v>2210</v>
      </c>
      <c r="D35" s="383" t="s">
        <v>2</v>
      </c>
      <c r="E35" s="384">
        <v>2000</v>
      </c>
      <c r="F35" s="385" t="s">
        <v>196</v>
      </c>
      <c r="G35" s="385" t="s">
        <v>196</v>
      </c>
      <c r="H35" s="385" t="s">
        <v>196</v>
      </c>
      <c r="I35" s="569" t="s">
        <v>478</v>
      </c>
      <c r="J35" s="387" t="s">
        <v>87</v>
      </c>
      <c r="K35" s="692" t="s">
        <v>3</v>
      </c>
      <c r="L35" s="740"/>
      <c r="M35" s="715"/>
      <c r="N35" s="716"/>
      <c r="O35" s="716"/>
      <c r="P35" s="716"/>
      <c r="Q35" s="716"/>
      <c r="R35" s="716"/>
      <c r="S35" s="389"/>
      <c r="T35" s="389"/>
      <c r="U35" s="389"/>
      <c r="V35" s="389"/>
    </row>
    <row r="36" spans="1:22" s="388" customFormat="1" ht="23.25" customHeight="1">
      <c r="A36" s="380">
        <v>13</v>
      </c>
      <c r="B36" s="381" t="s">
        <v>479</v>
      </c>
      <c r="C36" s="3">
        <v>2210</v>
      </c>
      <c r="D36" s="383" t="s">
        <v>2</v>
      </c>
      <c r="E36" s="384">
        <v>7260</v>
      </c>
      <c r="F36" s="385" t="s">
        <v>196</v>
      </c>
      <c r="G36" s="385" t="s">
        <v>196</v>
      </c>
      <c r="H36" s="385" t="s">
        <v>196</v>
      </c>
      <c r="I36" s="569" t="s">
        <v>480</v>
      </c>
      <c r="J36" s="387" t="s">
        <v>87</v>
      </c>
      <c r="K36" s="692" t="s">
        <v>3</v>
      </c>
      <c r="L36" s="740"/>
      <c r="M36" s="715"/>
      <c r="N36" s="716"/>
      <c r="O36" s="716"/>
      <c r="P36" s="716"/>
      <c r="Q36" s="716"/>
      <c r="R36" s="716"/>
      <c r="S36" s="389"/>
      <c r="T36" s="389"/>
      <c r="U36" s="389"/>
      <c r="V36" s="389"/>
    </row>
    <row r="37" spans="1:22" s="388" customFormat="1" ht="32.25" customHeight="1">
      <c r="A37" s="380">
        <v>14</v>
      </c>
      <c r="B37" s="381" t="s">
        <v>481</v>
      </c>
      <c r="C37" s="3">
        <v>2210</v>
      </c>
      <c r="D37" s="383" t="s">
        <v>2</v>
      </c>
      <c r="E37" s="384">
        <v>5000</v>
      </c>
      <c r="F37" s="385" t="s">
        <v>196</v>
      </c>
      <c r="G37" s="385" t="s">
        <v>196</v>
      </c>
      <c r="H37" s="385" t="s">
        <v>196</v>
      </c>
      <c r="I37" s="569" t="s">
        <v>482</v>
      </c>
      <c r="J37" s="387" t="s">
        <v>87</v>
      </c>
      <c r="K37" s="692" t="s">
        <v>3</v>
      </c>
      <c r="L37" s="740"/>
      <c r="M37" s="715"/>
      <c r="N37" s="716"/>
      <c r="O37" s="716"/>
      <c r="P37" s="716"/>
      <c r="Q37" s="716"/>
      <c r="R37" s="716"/>
      <c r="S37" s="389"/>
      <c r="T37" s="389"/>
      <c r="U37" s="389"/>
      <c r="V37" s="389"/>
    </row>
    <row r="38" spans="1:22" s="388" customFormat="1" ht="30.75" customHeight="1">
      <c r="A38" s="380">
        <v>15</v>
      </c>
      <c r="B38" s="381" t="s">
        <v>554</v>
      </c>
      <c r="C38" s="3">
        <v>2210</v>
      </c>
      <c r="D38" s="383" t="s">
        <v>2</v>
      </c>
      <c r="E38" s="384">
        <v>5000</v>
      </c>
      <c r="F38" s="385" t="s">
        <v>196</v>
      </c>
      <c r="G38" s="385" t="s">
        <v>196</v>
      </c>
      <c r="H38" s="385" t="s">
        <v>196</v>
      </c>
      <c r="I38" s="569" t="s">
        <v>555</v>
      </c>
      <c r="J38" s="387" t="s">
        <v>87</v>
      </c>
      <c r="K38" s="692" t="s">
        <v>3</v>
      </c>
      <c r="L38" s="740"/>
      <c r="M38" s="715"/>
      <c r="N38" s="716"/>
      <c r="O38" s="716"/>
      <c r="P38" s="716"/>
      <c r="Q38" s="716"/>
      <c r="R38" s="716"/>
      <c r="S38" s="389"/>
      <c r="T38" s="389"/>
      <c r="U38" s="389"/>
      <c r="V38" s="389"/>
    </row>
    <row r="39" spans="1:22" s="388" customFormat="1" ht="42" customHeight="1">
      <c r="A39" s="380">
        <v>16</v>
      </c>
      <c r="B39" s="381" t="s">
        <v>491</v>
      </c>
      <c r="C39" s="3">
        <v>2210</v>
      </c>
      <c r="D39" s="383" t="s">
        <v>2</v>
      </c>
      <c r="E39" s="384">
        <v>3000</v>
      </c>
      <c r="F39" s="385" t="s">
        <v>196</v>
      </c>
      <c r="G39" s="385" t="s">
        <v>196</v>
      </c>
      <c r="H39" s="385" t="s">
        <v>196</v>
      </c>
      <c r="I39" s="569" t="s">
        <v>492</v>
      </c>
      <c r="J39" s="387" t="s">
        <v>87</v>
      </c>
      <c r="K39" s="692" t="s">
        <v>3</v>
      </c>
      <c r="L39" s="740"/>
      <c r="M39" s="715"/>
      <c r="N39" s="716"/>
      <c r="O39" s="716"/>
      <c r="P39" s="716"/>
      <c r="Q39" s="716"/>
      <c r="R39" s="716"/>
      <c r="S39" s="389"/>
      <c r="T39" s="389"/>
      <c r="U39" s="389"/>
      <c r="V39" s="389"/>
    </row>
    <row r="40" spans="1:22" ht="69" customHeight="1">
      <c r="A40" s="53">
        <v>17</v>
      </c>
      <c r="B40" s="414" t="s">
        <v>519</v>
      </c>
      <c r="C40" s="3">
        <v>2210</v>
      </c>
      <c r="D40" s="94" t="s">
        <v>2</v>
      </c>
      <c r="E40" s="5">
        <v>45000</v>
      </c>
      <c r="F40" s="27" t="s">
        <v>196</v>
      </c>
      <c r="G40" s="27" t="s">
        <v>196</v>
      </c>
      <c r="H40" s="27" t="s">
        <v>196</v>
      </c>
      <c r="I40" s="403" t="s">
        <v>520</v>
      </c>
      <c r="J40" s="114" t="s">
        <v>12</v>
      </c>
      <c r="K40" s="691" t="s">
        <v>3</v>
      </c>
      <c r="L40" s="16"/>
      <c r="M40" s="14"/>
      <c r="N40" s="713"/>
      <c r="O40" s="713"/>
      <c r="P40" s="713"/>
      <c r="Q40" s="713"/>
      <c r="R40" s="713"/>
      <c r="S40" s="7"/>
      <c r="T40" s="7"/>
      <c r="U40" s="7"/>
      <c r="V40" s="7"/>
    </row>
    <row r="41" spans="1:22" ht="42" customHeight="1">
      <c r="A41" s="53">
        <v>18</v>
      </c>
      <c r="B41" s="414" t="s">
        <v>493</v>
      </c>
      <c r="C41" s="3">
        <v>2210</v>
      </c>
      <c r="D41" s="94" t="s">
        <v>2</v>
      </c>
      <c r="E41" s="5">
        <v>14000</v>
      </c>
      <c r="F41" s="27" t="s">
        <v>196</v>
      </c>
      <c r="G41" s="27" t="s">
        <v>196</v>
      </c>
      <c r="H41" s="27" t="s">
        <v>196</v>
      </c>
      <c r="I41" s="403" t="s">
        <v>494</v>
      </c>
      <c r="J41" s="114"/>
      <c r="K41" s="691"/>
      <c r="L41" s="16"/>
      <c r="M41" s="14"/>
      <c r="N41" s="713"/>
      <c r="O41" s="713"/>
      <c r="P41" s="713"/>
      <c r="Q41" s="713"/>
      <c r="R41" s="713"/>
      <c r="S41" s="7"/>
      <c r="T41" s="7"/>
      <c r="U41" s="7"/>
      <c r="V41" s="7"/>
    </row>
    <row r="42" spans="1:22" ht="28.5" customHeight="1">
      <c r="A42" s="53">
        <v>19</v>
      </c>
      <c r="B42" s="414" t="s">
        <v>495</v>
      </c>
      <c r="C42" s="3">
        <v>2210</v>
      </c>
      <c r="D42" s="94" t="s">
        <v>2</v>
      </c>
      <c r="E42" s="5">
        <v>8000</v>
      </c>
      <c r="F42" s="27" t="s">
        <v>196</v>
      </c>
      <c r="G42" s="27" t="s">
        <v>196</v>
      </c>
      <c r="H42" s="27" t="s">
        <v>196</v>
      </c>
      <c r="I42" s="403" t="s">
        <v>496</v>
      </c>
      <c r="J42" s="114"/>
      <c r="K42" s="691"/>
      <c r="L42" s="16"/>
      <c r="M42" s="14"/>
      <c r="N42" s="713"/>
      <c r="O42" s="713"/>
      <c r="P42" s="713"/>
      <c r="Q42" s="713"/>
      <c r="R42" s="713"/>
      <c r="S42" s="7"/>
      <c r="T42" s="7"/>
      <c r="U42" s="7"/>
      <c r="V42" s="7"/>
    </row>
    <row r="43" spans="1:22" ht="28.5" customHeight="1" hidden="1">
      <c r="A43" s="53"/>
      <c r="B43" s="414" t="s">
        <v>497</v>
      </c>
      <c r="C43" s="3">
        <v>2210</v>
      </c>
      <c r="D43" s="94" t="s">
        <v>2</v>
      </c>
      <c r="E43" s="5">
        <v>0</v>
      </c>
      <c r="F43" s="27" t="s">
        <v>196</v>
      </c>
      <c r="G43" s="27" t="s">
        <v>196</v>
      </c>
      <c r="H43" s="27" t="s">
        <v>196</v>
      </c>
      <c r="I43" s="403" t="s">
        <v>498</v>
      </c>
      <c r="J43" s="114"/>
      <c r="K43" s="691"/>
      <c r="L43" s="16"/>
      <c r="M43" s="14"/>
      <c r="N43" s="713"/>
      <c r="O43" s="713"/>
      <c r="P43" s="713"/>
      <c r="Q43" s="713"/>
      <c r="R43" s="713"/>
      <c r="S43" s="7"/>
      <c r="T43" s="7"/>
      <c r="U43" s="7"/>
      <c r="V43" s="7"/>
    </row>
    <row r="44" spans="1:22" ht="28.5" customHeight="1">
      <c r="A44" s="53">
        <v>20</v>
      </c>
      <c r="B44" s="414" t="s">
        <v>499</v>
      </c>
      <c r="C44" s="3">
        <v>2210</v>
      </c>
      <c r="D44" s="94" t="s">
        <v>2</v>
      </c>
      <c r="E44" s="5">
        <v>800</v>
      </c>
      <c r="F44" s="27" t="s">
        <v>196</v>
      </c>
      <c r="G44" s="27" t="s">
        <v>196</v>
      </c>
      <c r="H44" s="27" t="s">
        <v>196</v>
      </c>
      <c r="I44" s="403" t="s">
        <v>500</v>
      </c>
      <c r="J44" s="114"/>
      <c r="K44" s="691"/>
      <c r="L44" s="16"/>
      <c r="M44" s="14"/>
      <c r="N44" s="713"/>
      <c r="O44" s="713"/>
      <c r="P44" s="713"/>
      <c r="Q44" s="713"/>
      <c r="R44" s="713"/>
      <c r="S44" s="7"/>
      <c r="T44" s="7"/>
      <c r="U44" s="7"/>
      <c r="V44" s="7"/>
    </row>
    <row r="45" spans="1:22" ht="28.5" customHeight="1">
      <c r="A45" s="53">
        <v>21</v>
      </c>
      <c r="B45" s="414" t="s">
        <v>571</v>
      </c>
      <c r="C45" s="3">
        <v>2210</v>
      </c>
      <c r="D45" s="94" t="s">
        <v>2</v>
      </c>
      <c r="E45" s="5">
        <v>1000</v>
      </c>
      <c r="F45" s="27" t="s">
        <v>196</v>
      </c>
      <c r="G45" s="27" t="s">
        <v>196</v>
      </c>
      <c r="H45" s="27" t="s">
        <v>196</v>
      </c>
      <c r="I45" s="403" t="s">
        <v>572</v>
      </c>
      <c r="J45" s="114"/>
      <c r="K45" s="691"/>
      <c r="L45" s="16"/>
      <c r="M45" s="14"/>
      <c r="N45" s="713"/>
      <c r="O45" s="713"/>
      <c r="P45" s="713"/>
      <c r="Q45" s="713"/>
      <c r="R45" s="713"/>
      <c r="S45" s="7"/>
      <c r="T45" s="7"/>
      <c r="U45" s="7"/>
      <c r="V45" s="7"/>
    </row>
    <row r="46" spans="1:22" ht="47.25" customHeight="1" thickBot="1">
      <c r="A46" s="53">
        <v>22</v>
      </c>
      <c r="B46" s="414" t="s">
        <v>483</v>
      </c>
      <c r="C46" s="3">
        <v>2210</v>
      </c>
      <c r="D46" s="94" t="s">
        <v>2</v>
      </c>
      <c r="E46" s="5">
        <v>50000</v>
      </c>
      <c r="F46" s="27" t="s">
        <v>196</v>
      </c>
      <c r="G46" s="27" t="s">
        <v>196</v>
      </c>
      <c r="H46" s="27" t="s">
        <v>196</v>
      </c>
      <c r="I46" s="403" t="s">
        <v>484</v>
      </c>
      <c r="J46" s="114"/>
      <c r="K46" s="691"/>
      <c r="L46" s="16"/>
      <c r="M46" s="14"/>
      <c r="N46" s="713"/>
      <c r="O46" s="713"/>
      <c r="P46" s="713"/>
      <c r="Q46" s="713"/>
      <c r="R46" s="713"/>
      <c r="S46" s="7"/>
      <c r="T46" s="7"/>
      <c r="U46" s="7"/>
      <c r="V46" s="7"/>
    </row>
    <row r="47" spans="1:18" ht="15" customHeight="1" thickBot="1">
      <c r="A47" s="89" t="s">
        <v>178</v>
      </c>
      <c r="B47" s="90" t="s">
        <v>179</v>
      </c>
      <c r="C47" s="90" t="s">
        <v>180</v>
      </c>
      <c r="D47" s="90" t="s">
        <v>181</v>
      </c>
      <c r="E47" s="90" t="s">
        <v>182</v>
      </c>
      <c r="F47" s="90" t="s">
        <v>183</v>
      </c>
      <c r="G47" s="90" t="s">
        <v>184</v>
      </c>
      <c r="H47" s="90" t="s">
        <v>185</v>
      </c>
      <c r="I47" s="91" t="s">
        <v>197</v>
      </c>
      <c r="J47" s="90" t="s">
        <v>198</v>
      </c>
      <c r="K47" s="693" t="s">
        <v>199</v>
      </c>
      <c r="L47" s="738"/>
      <c r="M47" s="714"/>
      <c r="N47" s="711"/>
      <c r="O47" s="711"/>
      <c r="P47" s="711"/>
      <c r="Q47" s="711"/>
      <c r="R47" s="711"/>
    </row>
    <row r="48" spans="1:22" ht="30" customHeight="1">
      <c r="A48" s="53">
        <v>23</v>
      </c>
      <c r="B48" s="3" t="s">
        <v>486</v>
      </c>
      <c r="C48" s="3">
        <v>2210</v>
      </c>
      <c r="D48" s="94" t="s">
        <v>2</v>
      </c>
      <c r="E48" s="5">
        <v>1000</v>
      </c>
      <c r="F48" s="27" t="s">
        <v>196</v>
      </c>
      <c r="G48" s="27" t="s">
        <v>196</v>
      </c>
      <c r="H48" s="27" t="s">
        <v>196</v>
      </c>
      <c r="I48" s="403" t="s">
        <v>487</v>
      </c>
      <c r="J48" s="114" t="s">
        <v>12</v>
      </c>
      <c r="K48" s="691" t="s">
        <v>3</v>
      </c>
      <c r="L48" s="16"/>
      <c r="M48" s="14"/>
      <c r="N48" s="713"/>
      <c r="O48" s="713"/>
      <c r="P48" s="713"/>
      <c r="Q48" s="713"/>
      <c r="R48" s="713"/>
      <c r="S48" s="7"/>
      <c r="T48" s="7"/>
      <c r="U48" s="7"/>
      <c r="V48" s="7"/>
    </row>
    <row r="49" spans="1:22" ht="30" customHeight="1">
      <c r="A49" s="53">
        <v>24</v>
      </c>
      <c r="B49" s="3" t="s">
        <v>501</v>
      </c>
      <c r="C49" s="3">
        <v>2210</v>
      </c>
      <c r="D49" s="94" t="s">
        <v>2</v>
      </c>
      <c r="E49" s="5">
        <v>1000</v>
      </c>
      <c r="F49" s="27" t="s">
        <v>196</v>
      </c>
      <c r="G49" s="27" t="s">
        <v>196</v>
      </c>
      <c r="H49" s="27" t="s">
        <v>196</v>
      </c>
      <c r="I49" s="403" t="s">
        <v>570</v>
      </c>
      <c r="J49" s="114"/>
      <c r="K49" s="691"/>
      <c r="L49" s="16"/>
      <c r="M49" s="14"/>
      <c r="N49" s="713"/>
      <c r="O49" s="713"/>
      <c r="P49" s="713"/>
      <c r="Q49" s="713"/>
      <c r="R49" s="713"/>
      <c r="S49" s="7"/>
      <c r="T49" s="7"/>
      <c r="U49" s="7"/>
      <c r="V49" s="7"/>
    </row>
    <row r="50" spans="1:22" ht="44.25" customHeight="1">
      <c r="A50" s="53">
        <v>25</v>
      </c>
      <c r="B50" s="3" t="s">
        <v>502</v>
      </c>
      <c r="C50" s="3">
        <v>2210</v>
      </c>
      <c r="D50" s="94" t="s">
        <v>2</v>
      </c>
      <c r="E50" s="5">
        <v>1000</v>
      </c>
      <c r="F50" s="27" t="s">
        <v>196</v>
      </c>
      <c r="G50" s="27" t="s">
        <v>196</v>
      </c>
      <c r="H50" s="27" t="s">
        <v>196</v>
      </c>
      <c r="I50" s="403" t="s">
        <v>503</v>
      </c>
      <c r="J50" s="114"/>
      <c r="K50" s="691"/>
      <c r="L50" s="16"/>
      <c r="M50" s="14"/>
      <c r="N50" s="713"/>
      <c r="O50" s="713"/>
      <c r="P50" s="713"/>
      <c r="Q50" s="713"/>
      <c r="R50" s="713"/>
      <c r="S50" s="7"/>
      <c r="T50" s="7"/>
      <c r="U50" s="7"/>
      <c r="V50" s="7"/>
    </row>
    <row r="51" spans="1:22" ht="48" customHeight="1">
      <c r="A51" s="53">
        <v>26</v>
      </c>
      <c r="B51" s="169" t="s">
        <v>485</v>
      </c>
      <c r="C51" s="3">
        <v>2210</v>
      </c>
      <c r="D51" s="94" t="s">
        <v>2</v>
      </c>
      <c r="E51" s="5">
        <v>15000</v>
      </c>
      <c r="F51" s="27" t="s">
        <v>196</v>
      </c>
      <c r="G51" s="27" t="s">
        <v>196</v>
      </c>
      <c r="H51" s="27" t="s">
        <v>196</v>
      </c>
      <c r="I51" s="403" t="s">
        <v>470</v>
      </c>
      <c r="J51" s="114" t="s">
        <v>12</v>
      </c>
      <c r="K51" s="691" t="s">
        <v>3</v>
      </c>
      <c r="L51" s="16"/>
      <c r="M51" s="14"/>
      <c r="N51" s="713"/>
      <c r="O51" s="713"/>
      <c r="P51" s="713"/>
      <c r="Q51" s="713"/>
      <c r="R51" s="713"/>
      <c r="S51" s="7"/>
      <c r="T51" s="7"/>
      <c r="U51" s="7"/>
      <c r="V51" s="7"/>
    </row>
    <row r="52" spans="1:22" ht="33" customHeight="1">
      <c r="A52" s="53">
        <v>27</v>
      </c>
      <c r="B52" s="3" t="s">
        <v>509</v>
      </c>
      <c r="C52" s="3">
        <v>2210</v>
      </c>
      <c r="D52" s="94" t="s">
        <v>2</v>
      </c>
      <c r="E52" s="5">
        <v>1000</v>
      </c>
      <c r="F52" s="3" t="s">
        <v>196</v>
      </c>
      <c r="G52" s="3" t="s">
        <v>196</v>
      </c>
      <c r="H52" s="3" t="s">
        <v>196</v>
      </c>
      <c r="I52" s="403" t="s">
        <v>508</v>
      </c>
      <c r="J52" s="114" t="s">
        <v>87</v>
      </c>
      <c r="K52" s="691" t="s">
        <v>3</v>
      </c>
      <c r="L52" s="16"/>
      <c r="M52" s="14"/>
      <c r="N52" s="713"/>
      <c r="O52" s="713"/>
      <c r="P52" s="713"/>
      <c r="Q52" s="713"/>
      <c r="R52" s="713"/>
      <c r="S52" s="7"/>
      <c r="T52" s="7"/>
      <c r="U52" s="7"/>
      <c r="V52" s="7"/>
    </row>
    <row r="53" spans="1:22" s="60" customFormat="1" ht="29.25" customHeight="1">
      <c r="A53" s="395">
        <v>28</v>
      </c>
      <c r="B53" s="69" t="s">
        <v>558</v>
      </c>
      <c r="C53" s="3">
        <v>2210</v>
      </c>
      <c r="D53" s="99" t="s">
        <v>2</v>
      </c>
      <c r="E53" s="70">
        <v>9400</v>
      </c>
      <c r="F53" s="27" t="s">
        <v>196</v>
      </c>
      <c r="G53" s="27" t="s">
        <v>196</v>
      </c>
      <c r="H53" s="27" t="s">
        <v>196</v>
      </c>
      <c r="I53" s="448" t="s">
        <v>557</v>
      </c>
      <c r="J53" s="118" t="s">
        <v>128</v>
      </c>
      <c r="K53" s="691" t="s">
        <v>3</v>
      </c>
      <c r="L53" s="16"/>
      <c r="M53" s="717"/>
      <c r="N53" s="718"/>
      <c r="O53" s="718"/>
      <c r="P53" s="718"/>
      <c r="Q53" s="718"/>
      <c r="R53" s="718"/>
      <c r="S53" s="61"/>
      <c r="T53" s="61"/>
      <c r="U53" s="61"/>
      <c r="V53" s="61"/>
    </row>
    <row r="54" spans="1:22" ht="27" customHeight="1">
      <c r="A54" s="53">
        <v>29</v>
      </c>
      <c r="B54" s="3" t="s">
        <v>138</v>
      </c>
      <c r="C54" s="3">
        <v>2210</v>
      </c>
      <c r="D54" s="94" t="s">
        <v>2</v>
      </c>
      <c r="E54" s="5">
        <v>3000</v>
      </c>
      <c r="F54" s="27" t="s">
        <v>196</v>
      </c>
      <c r="G54" s="27" t="s">
        <v>196</v>
      </c>
      <c r="H54" s="27" t="s">
        <v>196</v>
      </c>
      <c r="I54" s="403" t="s">
        <v>556</v>
      </c>
      <c r="J54" s="114" t="s">
        <v>12</v>
      </c>
      <c r="K54" s="691" t="s">
        <v>3</v>
      </c>
      <c r="L54" s="16"/>
      <c r="M54" s="14"/>
      <c r="N54" s="713"/>
      <c r="O54" s="713"/>
      <c r="P54" s="713"/>
      <c r="Q54" s="713"/>
      <c r="R54" s="713"/>
      <c r="S54" s="7"/>
      <c r="T54" s="7"/>
      <c r="U54" s="7"/>
      <c r="V54" s="7"/>
    </row>
    <row r="55" spans="1:22" s="166" customFormat="1" ht="28.5" customHeight="1" hidden="1" thickBot="1">
      <c r="A55" s="402"/>
      <c r="B55" s="169" t="s">
        <v>67</v>
      </c>
      <c r="C55" s="3">
        <v>2210</v>
      </c>
      <c r="D55" s="170" t="s">
        <v>2</v>
      </c>
      <c r="E55" s="25"/>
      <c r="F55" s="161" t="s">
        <v>196</v>
      </c>
      <c r="G55" s="161" t="s">
        <v>196</v>
      </c>
      <c r="H55" s="161" t="s">
        <v>196</v>
      </c>
      <c r="I55" s="403" t="s">
        <v>18</v>
      </c>
      <c r="J55" s="172" t="s">
        <v>78</v>
      </c>
      <c r="K55" s="694" t="s">
        <v>76</v>
      </c>
      <c r="L55" s="724"/>
      <c r="M55" s="719"/>
      <c r="N55" s="720"/>
      <c r="O55" s="720"/>
      <c r="P55" s="720"/>
      <c r="Q55" s="720"/>
      <c r="R55" s="720"/>
      <c r="S55" s="24"/>
      <c r="T55" s="24"/>
      <c r="U55" s="24"/>
      <c r="V55" s="24"/>
    </row>
    <row r="56" spans="1:22" ht="81.75" customHeight="1">
      <c r="A56" s="53">
        <v>30</v>
      </c>
      <c r="B56" s="187" t="s">
        <v>506</v>
      </c>
      <c r="C56" s="3">
        <v>2210</v>
      </c>
      <c r="D56" s="94" t="s">
        <v>2</v>
      </c>
      <c r="E56" s="65">
        <v>20280</v>
      </c>
      <c r="F56" s="27" t="s">
        <v>196</v>
      </c>
      <c r="G56" s="27" t="s">
        <v>196</v>
      </c>
      <c r="H56" s="27" t="s">
        <v>196</v>
      </c>
      <c r="I56" s="403" t="s">
        <v>507</v>
      </c>
      <c r="J56" s="114" t="s">
        <v>159</v>
      </c>
      <c r="K56" s="691" t="s">
        <v>56</v>
      </c>
      <c r="L56" s="16"/>
      <c r="M56" s="14"/>
      <c r="N56" s="713"/>
      <c r="O56" s="713"/>
      <c r="P56" s="713"/>
      <c r="Q56" s="713"/>
      <c r="R56" s="713"/>
      <c r="S56" s="7"/>
      <c r="T56" s="7"/>
      <c r="U56" s="7"/>
      <c r="V56" s="7"/>
    </row>
    <row r="57" spans="1:22" ht="38.25" customHeight="1" hidden="1">
      <c r="A57" s="53">
        <v>32</v>
      </c>
      <c r="B57" s="3" t="s">
        <v>510</v>
      </c>
      <c r="C57" s="3">
        <v>2210</v>
      </c>
      <c r="D57" s="94" t="s">
        <v>2</v>
      </c>
      <c r="E57" s="65">
        <v>0</v>
      </c>
      <c r="F57" s="27" t="s">
        <v>196</v>
      </c>
      <c r="G57" s="27" t="s">
        <v>196</v>
      </c>
      <c r="H57" s="27" t="s">
        <v>196</v>
      </c>
      <c r="I57" s="403" t="s">
        <v>488</v>
      </c>
      <c r="J57" s="114"/>
      <c r="K57" s="691"/>
      <c r="L57" s="16"/>
      <c r="M57" s="14"/>
      <c r="N57" s="713"/>
      <c r="O57" s="713"/>
      <c r="P57" s="713"/>
      <c r="Q57" s="713"/>
      <c r="R57" s="713"/>
      <c r="S57" s="7"/>
      <c r="T57" s="7"/>
      <c r="U57" s="7"/>
      <c r="V57" s="7"/>
    </row>
    <row r="58" spans="1:22" ht="38.25" customHeight="1">
      <c r="A58" s="53">
        <v>31</v>
      </c>
      <c r="B58" s="3" t="s">
        <v>511</v>
      </c>
      <c r="C58" s="3">
        <v>2210</v>
      </c>
      <c r="D58" s="94" t="s">
        <v>2</v>
      </c>
      <c r="E58" s="65">
        <v>5000</v>
      </c>
      <c r="F58" s="27" t="s">
        <v>196</v>
      </c>
      <c r="G58" s="27" t="s">
        <v>196</v>
      </c>
      <c r="H58" s="27" t="s">
        <v>196</v>
      </c>
      <c r="I58" s="403" t="s">
        <v>512</v>
      </c>
      <c r="J58" s="114"/>
      <c r="K58" s="691"/>
      <c r="L58" s="16"/>
      <c r="M58" s="14"/>
      <c r="N58" s="713"/>
      <c r="O58" s="713"/>
      <c r="P58" s="713"/>
      <c r="Q58" s="713"/>
      <c r="R58" s="713"/>
      <c r="S58" s="7"/>
      <c r="T58" s="7"/>
      <c r="U58" s="7"/>
      <c r="V58" s="7"/>
    </row>
    <row r="59" spans="1:22" ht="36.75" customHeight="1">
      <c r="A59" s="53">
        <v>32</v>
      </c>
      <c r="B59" s="94" t="s">
        <v>646</v>
      </c>
      <c r="C59" s="3">
        <v>2210</v>
      </c>
      <c r="D59" s="94" t="s">
        <v>2</v>
      </c>
      <c r="E59" s="65">
        <v>45000</v>
      </c>
      <c r="F59" s="27" t="s">
        <v>196</v>
      </c>
      <c r="G59" s="27" t="s">
        <v>196</v>
      </c>
      <c r="H59" s="27" t="s">
        <v>196</v>
      </c>
      <c r="I59" s="403" t="s">
        <v>492</v>
      </c>
      <c r="J59" s="114" t="s">
        <v>142</v>
      </c>
      <c r="K59" s="691" t="s">
        <v>84</v>
      </c>
      <c r="L59" s="16"/>
      <c r="M59" s="14"/>
      <c r="N59" s="713"/>
      <c r="O59" s="713"/>
      <c r="P59" s="713"/>
      <c r="Q59" s="713"/>
      <c r="R59" s="713"/>
      <c r="S59" s="7"/>
      <c r="T59" s="7"/>
      <c r="U59" s="7"/>
      <c r="V59" s="7"/>
    </row>
    <row r="60" spans="1:22" ht="36.75" customHeight="1">
      <c r="A60" s="395">
        <v>33</v>
      </c>
      <c r="B60" s="103" t="s">
        <v>567</v>
      </c>
      <c r="C60" s="3">
        <v>2210</v>
      </c>
      <c r="D60" s="94" t="s">
        <v>2</v>
      </c>
      <c r="E60" s="158">
        <v>6540</v>
      </c>
      <c r="F60" s="27" t="s">
        <v>196</v>
      </c>
      <c r="G60" s="27" t="s">
        <v>196</v>
      </c>
      <c r="H60" s="27" t="s">
        <v>196</v>
      </c>
      <c r="I60" s="448" t="s">
        <v>568</v>
      </c>
      <c r="J60" s="114"/>
      <c r="K60" s="691"/>
      <c r="L60" s="16"/>
      <c r="M60" s="14"/>
      <c r="N60" s="713"/>
      <c r="O60" s="713"/>
      <c r="P60" s="713"/>
      <c r="Q60" s="713"/>
      <c r="R60" s="713"/>
      <c r="S60" s="7"/>
      <c r="T60" s="7"/>
      <c r="U60" s="7"/>
      <c r="V60" s="7"/>
    </row>
    <row r="61" spans="1:22" ht="32.25" customHeight="1">
      <c r="A61" s="395">
        <v>34</v>
      </c>
      <c r="B61" s="27" t="s">
        <v>504</v>
      </c>
      <c r="C61" s="3">
        <v>2210</v>
      </c>
      <c r="D61" s="103" t="s">
        <v>2</v>
      </c>
      <c r="E61" s="158">
        <v>8100</v>
      </c>
      <c r="F61" s="27" t="s">
        <v>196</v>
      </c>
      <c r="G61" s="27" t="s">
        <v>196</v>
      </c>
      <c r="H61" s="27" t="s">
        <v>196</v>
      </c>
      <c r="I61" s="448" t="s">
        <v>505</v>
      </c>
      <c r="J61" s="114" t="s">
        <v>142</v>
      </c>
      <c r="K61" s="691" t="s">
        <v>56</v>
      </c>
      <c r="L61" s="16"/>
      <c r="M61" s="14"/>
      <c r="N61" s="713"/>
      <c r="O61" s="713"/>
      <c r="P61" s="713"/>
      <c r="Q61" s="713"/>
      <c r="R61" s="713"/>
      <c r="S61" s="7"/>
      <c r="T61" s="7"/>
      <c r="U61" s="7"/>
      <c r="V61" s="7"/>
    </row>
    <row r="62" spans="1:22" ht="32.25" customHeight="1" thickBot="1">
      <c r="A62" s="395">
        <v>35</v>
      </c>
      <c r="B62" s="27" t="s">
        <v>647</v>
      </c>
      <c r="C62" s="3">
        <v>2210</v>
      </c>
      <c r="D62" s="103" t="s">
        <v>2</v>
      </c>
      <c r="E62" s="158">
        <v>33610</v>
      </c>
      <c r="F62" s="27" t="s">
        <v>196</v>
      </c>
      <c r="G62" s="27" t="s">
        <v>196</v>
      </c>
      <c r="H62" s="27" t="s">
        <v>196</v>
      </c>
      <c r="I62" s="448" t="s">
        <v>648</v>
      </c>
      <c r="J62" s="571"/>
      <c r="K62" s="695"/>
      <c r="L62" s="16"/>
      <c r="M62" s="14"/>
      <c r="N62" s="713"/>
      <c r="O62" s="713"/>
      <c r="P62" s="713"/>
      <c r="Q62" s="713"/>
      <c r="R62" s="713"/>
      <c r="S62" s="7"/>
      <c r="T62" s="7"/>
      <c r="U62" s="7"/>
      <c r="V62" s="7"/>
    </row>
    <row r="63" spans="1:22" ht="32.25" customHeight="1" hidden="1">
      <c r="A63" s="395"/>
      <c r="B63" s="26" t="s">
        <v>513</v>
      </c>
      <c r="C63" s="3">
        <v>2210</v>
      </c>
      <c r="D63" s="103" t="s">
        <v>2</v>
      </c>
      <c r="E63" s="158">
        <v>0</v>
      </c>
      <c r="F63" s="27" t="s">
        <v>196</v>
      </c>
      <c r="G63" s="27" t="s">
        <v>196</v>
      </c>
      <c r="H63" s="27" t="s">
        <v>196</v>
      </c>
      <c r="I63" s="448" t="s">
        <v>514</v>
      </c>
      <c r="J63" s="571"/>
      <c r="K63" s="695"/>
      <c r="L63" s="16"/>
      <c r="M63" s="14"/>
      <c r="N63" s="713"/>
      <c r="O63" s="713"/>
      <c r="P63" s="713"/>
      <c r="Q63" s="713"/>
      <c r="R63" s="713"/>
      <c r="S63" s="7"/>
      <c r="T63" s="7"/>
      <c r="U63" s="7"/>
      <c r="V63" s="7"/>
    </row>
    <row r="64" spans="1:22" ht="32.25" customHeight="1" hidden="1">
      <c r="A64" s="395"/>
      <c r="B64" s="583" t="s">
        <v>560</v>
      </c>
      <c r="C64" s="3">
        <v>2210</v>
      </c>
      <c r="D64" s="103" t="s">
        <v>2</v>
      </c>
      <c r="E64" s="158">
        <v>0</v>
      </c>
      <c r="F64" s="27" t="s">
        <v>196</v>
      </c>
      <c r="G64" s="27" t="s">
        <v>196</v>
      </c>
      <c r="H64" s="27" t="s">
        <v>196</v>
      </c>
      <c r="I64" s="448" t="s">
        <v>559</v>
      </c>
      <c r="J64" s="571"/>
      <c r="K64" s="695"/>
      <c r="L64" s="16"/>
      <c r="M64" s="14"/>
      <c r="N64" s="713"/>
      <c r="O64" s="713"/>
      <c r="P64" s="713"/>
      <c r="Q64" s="713"/>
      <c r="R64" s="713"/>
      <c r="S64" s="7"/>
      <c r="T64" s="7"/>
      <c r="U64" s="7"/>
      <c r="V64" s="7"/>
    </row>
    <row r="65" spans="1:22" ht="15.75" customHeight="1" thickBot="1">
      <c r="A65" s="89" t="s">
        <v>178</v>
      </c>
      <c r="B65" s="90" t="s">
        <v>179</v>
      </c>
      <c r="C65" s="90" t="s">
        <v>180</v>
      </c>
      <c r="D65" s="90" t="s">
        <v>181</v>
      </c>
      <c r="E65" s="90" t="s">
        <v>182</v>
      </c>
      <c r="F65" s="90" t="s">
        <v>183</v>
      </c>
      <c r="G65" s="90" t="s">
        <v>184</v>
      </c>
      <c r="H65" s="90" t="s">
        <v>185</v>
      </c>
      <c r="I65" s="91" t="s">
        <v>197</v>
      </c>
      <c r="J65" s="571"/>
      <c r="K65" s="695"/>
      <c r="L65" s="16"/>
      <c r="M65" s="14"/>
      <c r="N65" s="713"/>
      <c r="O65" s="713"/>
      <c r="P65" s="713"/>
      <c r="Q65" s="713"/>
      <c r="R65" s="713"/>
      <c r="S65" s="7"/>
      <c r="T65" s="7"/>
      <c r="U65" s="7"/>
      <c r="V65" s="7"/>
    </row>
    <row r="66" spans="1:22" ht="32.25" customHeight="1">
      <c r="A66" s="395">
        <v>36</v>
      </c>
      <c r="B66" s="26" t="s">
        <v>631</v>
      </c>
      <c r="C66" s="3">
        <v>2210</v>
      </c>
      <c r="D66" s="103" t="s">
        <v>2</v>
      </c>
      <c r="E66" s="158">
        <v>3300</v>
      </c>
      <c r="F66" s="27" t="s">
        <v>196</v>
      </c>
      <c r="G66" s="27" t="s">
        <v>196</v>
      </c>
      <c r="H66" s="27" t="s">
        <v>196</v>
      </c>
      <c r="I66" s="448" t="s">
        <v>515</v>
      </c>
      <c r="J66" s="571"/>
      <c r="K66" s="695"/>
      <c r="L66" s="16"/>
      <c r="M66" s="14"/>
      <c r="N66" s="713"/>
      <c r="O66" s="713"/>
      <c r="P66" s="713"/>
      <c r="Q66" s="713"/>
      <c r="R66" s="713"/>
      <c r="S66" s="7"/>
      <c r="T66" s="7"/>
      <c r="U66" s="7"/>
      <c r="V66" s="7"/>
    </row>
    <row r="67" spans="1:22" ht="32.25" customHeight="1">
      <c r="A67" s="395">
        <v>37</v>
      </c>
      <c r="B67" s="26" t="s">
        <v>516</v>
      </c>
      <c r="C67" s="3">
        <v>2210</v>
      </c>
      <c r="D67" s="103" t="s">
        <v>2</v>
      </c>
      <c r="E67" s="158">
        <v>1500</v>
      </c>
      <c r="F67" s="27" t="s">
        <v>196</v>
      </c>
      <c r="G67" s="27" t="s">
        <v>196</v>
      </c>
      <c r="H67" s="27" t="s">
        <v>196</v>
      </c>
      <c r="I67" s="448" t="s">
        <v>517</v>
      </c>
      <c r="J67" s="571"/>
      <c r="K67" s="695"/>
      <c r="L67" s="16"/>
      <c r="M67" s="14"/>
      <c r="N67" s="713"/>
      <c r="O67" s="713"/>
      <c r="P67" s="713"/>
      <c r="Q67" s="713"/>
      <c r="R67" s="713"/>
      <c r="S67" s="7"/>
      <c r="T67" s="7"/>
      <c r="U67" s="7"/>
      <c r="V67" s="7"/>
    </row>
    <row r="68" spans="1:22" ht="36" customHeight="1" thickBot="1">
      <c r="A68" s="53">
        <v>38</v>
      </c>
      <c r="B68" s="4" t="s">
        <v>573</v>
      </c>
      <c r="C68" s="3">
        <v>2210</v>
      </c>
      <c r="D68" s="94" t="s">
        <v>2</v>
      </c>
      <c r="E68" s="65">
        <v>45000</v>
      </c>
      <c r="F68" s="3" t="s">
        <v>196</v>
      </c>
      <c r="G68" s="3" t="s">
        <v>196</v>
      </c>
      <c r="H68" s="3" t="s">
        <v>196</v>
      </c>
      <c r="I68" s="403" t="s">
        <v>574</v>
      </c>
      <c r="J68" s="111" t="s">
        <v>142</v>
      </c>
      <c r="K68" s="696" t="s">
        <v>77</v>
      </c>
      <c r="L68" s="16"/>
      <c r="M68" s="721" t="s">
        <v>398</v>
      </c>
      <c r="N68" s="713"/>
      <c r="O68" s="713"/>
      <c r="P68" s="713"/>
      <c r="Q68" s="713"/>
      <c r="R68" s="713"/>
      <c r="S68" s="7"/>
      <c r="T68" s="7"/>
      <c r="U68" s="7"/>
      <c r="V68" s="7"/>
    </row>
    <row r="69" spans="1:22" s="166" customFormat="1" ht="30.75" customHeight="1" hidden="1">
      <c r="A69" s="402"/>
      <c r="B69" s="169" t="s">
        <v>82</v>
      </c>
      <c r="C69" s="3">
        <v>2210</v>
      </c>
      <c r="D69" s="170" t="s">
        <v>2</v>
      </c>
      <c r="E69" s="25"/>
      <c r="F69" s="161" t="s">
        <v>196</v>
      </c>
      <c r="G69" s="161" t="s">
        <v>196</v>
      </c>
      <c r="H69" s="161" t="s">
        <v>196</v>
      </c>
      <c r="I69" s="403" t="s">
        <v>83</v>
      </c>
      <c r="J69" s="172" t="s">
        <v>85</v>
      </c>
      <c r="K69" s="694" t="s">
        <v>84</v>
      </c>
      <c r="L69" s="724"/>
      <c r="M69" s="719"/>
      <c r="N69" s="720"/>
      <c r="O69" s="720"/>
      <c r="P69" s="720"/>
      <c r="Q69" s="720"/>
      <c r="R69" s="720"/>
      <c r="S69" s="24"/>
      <c r="T69" s="24"/>
      <c r="U69" s="24"/>
      <c r="V69" s="24"/>
    </row>
    <row r="70" spans="1:22" s="166" customFormat="1" ht="27.75" customHeight="1" hidden="1">
      <c r="A70" s="447"/>
      <c r="B70" s="161" t="s">
        <v>148</v>
      </c>
      <c r="C70" s="3">
        <v>2210</v>
      </c>
      <c r="D70" s="162" t="s">
        <v>2</v>
      </c>
      <c r="E70" s="163"/>
      <c r="F70" s="161" t="s">
        <v>196</v>
      </c>
      <c r="G70" s="161" t="s">
        <v>196</v>
      </c>
      <c r="H70" s="161" t="s">
        <v>196</v>
      </c>
      <c r="I70" s="448" t="s">
        <v>63</v>
      </c>
      <c r="J70" s="172" t="s">
        <v>75</v>
      </c>
      <c r="K70" s="694" t="s">
        <v>68</v>
      </c>
      <c r="L70" s="724"/>
      <c r="M70" s="719"/>
      <c r="N70" s="720"/>
      <c r="O70" s="720"/>
      <c r="P70" s="720"/>
      <c r="Q70" s="720"/>
      <c r="R70" s="720"/>
      <c r="S70" s="24"/>
      <c r="T70" s="24"/>
      <c r="U70" s="24"/>
      <c r="V70" s="24"/>
    </row>
    <row r="71" spans="1:22" ht="23.25" customHeight="1">
      <c r="A71" s="49"/>
      <c r="B71" s="33" t="s">
        <v>459</v>
      </c>
      <c r="C71" s="50"/>
      <c r="D71" s="97"/>
      <c r="E71" s="51">
        <f>SUM(E72:E131)</f>
        <v>2657030</v>
      </c>
      <c r="F71" s="50"/>
      <c r="G71" s="51"/>
      <c r="H71" s="50"/>
      <c r="I71" s="52"/>
      <c r="J71" s="134">
        <f>392845+2707420+381000+1631-480000</f>
        <v>3002896</v>
      </c>
      <c r="K71" s="687"/>
      <c r="L71" s="739"/>
      <c r="M71" s="631" t="s">
        <v>398</v>
      </c>
      <c r="N71" s="722"/>
      <c r="O71" s="713"/>
      <c r="P71" s="722"/>
      <c r="Q71" s="713"/>
      <c r="R71" s="713"/>
      <c r="S71" s="7"/>
      <c r="T71" s="7"/>
      <c r="U71" s="7"/>
      <c r="V71" s="7"/>
    </row>
    <row r="72" spans="1:22" ht="23.25" customHeight="1">
      <c r="A72" s="408"/>
      <c r="B72" s="409" t="s">
        <v>322</v>
      </c>
      <c r="C72" s="399"/>
      <c r="D72" s="685"/>
      <c r="E72" s="410">
        <v>574441.19</v>
      </c>
      <c r="F72" s="399"/>
      <c r="G72" s="410"/>
      <c r="H72" s="399"/>
      <c r="I72" s="412"/>
      <c r="J72" s="745">
        <f>J71-E71</f>
        <v>345866</v>
      </c>
      <c r="K72" s="690"/>
      <c r="L72" s="739"/>
      <c r="M72" s="631" t="s">
        <v>398</v>
      </c>
      <c r="N72" s="722"/>
      <c r="O72" s="713"/>
      <c r="P72" s="722"/>
      <c r="Q72" s="713"/>
      <c r="R72" s="713"/>
      <c r="S72" s="7"/>
      <c r="T72" s="7"/>
      <c r="U72" s="7"/>
      <c r="V72" s="7"/>
    </row>
    <row r="73" spans="1:22" ht="36.75" customHeight="1">
      <c r="A73" s="53">
        <v>1</v>
      </c>
      <c r="B73" s="4" t="s">
        <v>659</v>
      </c>
      <c r="C73" s="3">
        <v>2240</v>
      </c>
      <c r="D73" s="94" t="s">
        <v>2</v>
      </c>
      <c r="E73" s="5">
        <v>40000</v>
      </c>
      <c r="F73" s="27" t="s">
        <v>196</v>
      </c>
      <c r="G73" s="27" t="s">
        <v>196</v>
      </c>
      <c r="H73" s="27" t="s">
        <v>196</v>
      </c>
      <c r="I73" s="581" t="s">
        <v>474</v>
      </c>
      <c r="J73" s="114" t="s">
        <v>160</v>
      </c>
      <c r="K73" s="691" t="s">
        <v>3</v>
      </c>
      <c r="L73" s="16"/>
      <c r="M73" s="714"/>
      <c r="N73" s="713"/>
      <c r="O73" s="713"/>
      <c r="P73" s="722"/>
      <c r="Q73" s="713"/>
      <c r="R73" s="713"/>
      <c r="S73" s="7"/>
      <c r="T73" s="7"/>
      <c r="U73" s="7"/>
      <c r="V73" s="7"/>
    </row>
    <row r="74" spans="1:22" ht="33" customHeight="1">
      <c r="A74" s="106">
        <v>2</v>
      </c>
      <c r="B74" s="4" t="s">
        <v>618</v>
      </c>
      <c r="C74" s="3">
        <v>2240</v>
      </c>
      <c r="D74" s="94" t="s">
        <v>2</v>
      </c>
      <c r="E74" s="65">
        <v>99900</v>
      </c>
      <c r="F74" s="27" t="s">
        <v>196</v>
      </c>
      <c r="G74" s="27" t="s">
        <v>196</v>
      </c>
      <c r="H74" s="27" t="s">
        <v>196</v>
      </c>
      <c r="I74" s="585" t="s">
        <v>619</v>
      </c>
      <c r="J74" s="114" t="s">
        <v>12</v>
      </c>
      <c r="K74" s="691" t="s">
        <v>3</v>
      </c>
      <c r="L74" s="16"/>
      <c r="M74" s="14"/>
      <c r="N74" s="713"/>
      <c r="O74" s="713"/>
      <c r="P74" s="713"/>
      <c r="Q74" s="713"/>
      <c r="R74" s="713"/>
      <c r="S74" s="7"/>
      <c r="T74" s="7"/>
      <c r="U74" s="7"/>
      <c r="V74" s="7"/>
    </row>
    <row r="75" spans="1:18" ht="15.75" customHeight="1" hidden="1" thickBot="1">
      <c r="A75" s="89" t="s">
        <v>178</v>
      </c>
      <c r="B75" s="90" t="s">
        <v>179</v>
      </c>
      <c r="C75" s="90" t="s">
        <v>180</v>
      </c>
      <c r="D75" s="90" t="s">
        <v>181</v>
      </c>
      <c r="E75" s="90" t="s">
        <v>182</v>
      </c>
      <c r="F75" s="90" t="s">
        <v>183</v>
      </c>
      <c r="G75" s="90" t="s">
        <v>184</v>
      </c>
      <c r="H75" s="90" t="s">
        <v>185</v>
      </c>
      <c r="I75" s="91" t="s">
        <v>197</v>
      </c>
      <c r="J75" s="90" t="s">
        <v>198</v>
      </c>
      <c r="K75" s="693" t="s">
        <v>199</v>
      </c>
      <c r="L75" s="738"/>
      <c r="M75" s="714"/>
      <c r="N75" s="711"/>
      <c r="O75" s="711"/>
      <c r="P75" s="711"/>
      <c r="Q75" s="711"/>
      <c r="R75" s="711"/>
    </row>
    <row r="76" spans="1:22" ht="53.25" customHeight="1">
      <c r="A76" s="106">
        <v>3</v>
      </c>
      <c r="B76" s="4" t="s">
        <v>550</v>
      </c>
      <c r="C76" s="3">
        <v>2240</v>
      </c>
      <c r="D76" s="94" t="s">
        <v>2</v>
      </c>
      <c r="E76" s="5">
        <v>20000</v>
      </c>
      <c r="F76" s="27" t="s">
        <v>196</v>
      </c>
      <c r="G76" s="27" t="s">
        <v>196</v>
      </c>
      <c r="H76" s="27" t="s">
        <v>196</v>
      </c>
      <c r="I76" s="582" t="s">
        <v>549</v>
      </c>
      <c r="J76" s="114" t="s">
        <v>40</v>
      </c>
      <c r="K76" s="691" t="s">
        <v>3</v>
      </c>
      <c r="L76" s="16"/>
      <c r="M76" s="14"/>
      <c r="N76" s="713"/>
      <c r="O76" s="713"/>
      <c r="P76" s="713"/>
      <c r="Q76" s="713"/>
      <c r="R76" s="713"/>
      <c r="S76" s="7"/>
      <c r="T76" s="7"/>
      <c r="U76" s="7"/>
      <c r="V76" s="7"/>
    </row>
    <row r="77" spans="1:22" ht="51.75" customHeight="1" hidden="1">
      <c r="A77" s="106">
        <v>4</v>
      </c>
      <c r="B77" s="4" t="s">
        <v>576</v>
      </c>
      <c r="C77" s="3">
        <v>2240</v>
      </c>
      <c r="D77" s="94" t="s">
        <v>2</v>
      </c>
      <c r="E77" s="5">
        <v>0</v>
      </c>
      <c r="F77" s="27" t="s">
        <v>196</v>
      </c>
      <c r="G77" s="27" t="s">
        <v>196</v>
      </c>
      <c r="H77" s="27" t="s">
        <v>196</v>
      </c>
      <c r="I77" s="171" t="s">
        <v>577</v>
      </c>
      <c r="J77" s="114" t="s">
        <v>65</v>
      </c>
      <c r="K77" s="691" t="s">
        <v>3</v>
      </c>
      <c r="L77" s="16"/>
      <c r="M77" s="14"/>
      <c r="N77" s="713"/>
      <c r="O77" s="713"/>
      <c r="P77" s="713"/>
      <c r="Q77" s="713"/>
      <c r="R77" s="713"/>
      <c r="S77" s="7"/>
      <c r="T77" s="7"/>
      <c r="U77" s="7"/>
      <c r="V77" s="7"/>
    </row>
    <row r="78" spans="1:22" ht="33.75" customHeight="1" hidden="1">
      <c r="A78" s="106">
        <v>5</v>
      </c>
      <c r="B78" s="4" t="s">
        <v>580</v>
      </c>
      <c r="C78" s="3">
        <v>2240</v>
      </c>
      <c r="D78" s="94" t="s">
        <v>2</v>
      </c>
      <c r="E78" s="5">
        <v>0</v>
      </c>
      <c r="F78" s="27" t="s">
        <v>196</v>
      </c>
      <c r="G78" s="27" t="s">
        <v>196</v>
      </c>
      <c r="H78" s="27" t="s">
        <v>196</v>
      </c>
      <c r="I78" s="171" t="s">
        <v>581</v>
      </c>
      <c r="J78" s="114"/>
      <c r="K78" s="691"/>
      <c r="L78" s="16"/>
      <c r="M78" s="14"/>
      <c r="N78" s="713"/>
      <c r="O78" s="713"/>
      <c r="P78" s="713"/>
      <c r="Q78" s="713"/>
      <c r="R78" s="713"/>
      <c r="S78" s="7"/>
      <c r="T78" s="7"/>
      <c r="U78" s="7"/>
      <c r="V78" s="7"/>
    </row>
    <row r="79" spans="1:22" ht="25.5" customHeight="1">
      <c r="A79" s="106">
        <v>5</v>
      </c>
      <c r="B79" s="4" t="s">
        <v>579</v>
      </c>
      <c r="C79" s="3">
        <v>2240</v>
      </c>
      <c r="D79" s="94" t="s">
        <v>2</v>
      </c>
      <c r="E79" s="48">
        <v>30000</v>
      </c>
      <c r="F79" s="27" t="s">
        <v>196</v>
      </c>
      <c r="G79" s="27" t="s">
        <v>196</v>
      </c>
      <c r="H79" s="27" t="s">
        <v>196</v>
      </c>
      <c r="I79" s="171" t="s">
        <v>578</v>
      </c>
      <c r="J79" s="114" t="s">
        <v>12</v>
      </c>
      <c r="K79" s="691" t="s">
        <v>3</v>
      </c>
      <c r="L79" s="16"/>
      <c r="M79" s="14"/>
      <c r="N79" s="713"/>
      <c r="O79" s="713"/>
      <c r="P79" s="713"/>
      <c r="Q79" s="713"/>
      <c r="R79" s="713"/>
      <c r="S79" s="7"/>
      <c r="T79" s="7"/>
      <c r="U79" s="7"/>
      <c r="V79" s="7"/>
    </row>
    <row r="80" spans="1:22" ht="28.5" customHeight="1">
      <c r="A80" s="106">
        <v>6</v>
      </c>
      <c r="B80" s="4" t="s">
        <v>523</v>
      </c>
      <c r="C80" s="3">
        <v>2240</v>
      </c>
      <c r="D80" s="94" t="s">
        <v>2</v>
      </c>
      <c r="E80" s="48">
        <v>1500</v>
      </c>
      <c r="F80" s="27" t="s">
        <v>196</v>
      </c>
      <c r="G80" s="27" t="s">
        <v>196</v>
      </c>
      <c r="H80" s="27" t="s">
        <v>196</v>
      </c>
      <c r="I80" s="171" t="s">
        <v>524</v>
      </c>
      <c r="J80" s="114" t="s">
        <v>12</v>
      </c>
      <c r="K80" s="691" t="s">
        <v>3</v>
      </c>
      <c r="L80" s="16"/>
      <c r="M80" s="14"/>
      <c r="N80" s="713"/>
      <c r="O80" s="713"/>
      <c r="P80" s="713"/>
      <c r="Q80" s="713"/>
      <c r="R80" s="713"/>
      <c r="S80" s="7"/>
      <c r="T80" s="7"/>
      <c r="U80" s="7"/>
      <c r="V80" s="7"/>
    </row>
    <row r="81" spans="1:22" ht="28.5" customHeight="1">
      <c r="A81" s="106">
        <v>7</v>
      </c>
      <c r="B81" s="4" t="s">
        <v>584</v>
      </c>
      <c r="C81" s="3">
        <v>2240</v>
      </c>
      <c r="D81" s="94" t="s">
        <v>2</v>
      </c>
      <c r="E81" s="48">
        <v>90900</v>
      </c>
      <c r="F81" s="27" t="s">
        <v>196</v>
      </c>
      <c r="G81" s="27" t="s">
        <v>196</v>
      </c>
      <c r="H81" s="27" t="s">
        <v>196</v>
      </c>
      <c r="I81" s="171" t="s">
        <v>585</v>
      </c>
      <c r="J81" s="114"/>
      <c r="K81" s="691"/>
      <c r="L81" s="16"/>
      <c r="M81" s="14"/>
      <c r="N81" s="713"/>
      <c r="O81" s="713"/>
      <c r="P81" s="713"/>
      <c r="Q81" s="713"/>
      <c r="R81" s="713"/>
      <c r="S81" s="7"/>
      <c r="T81" s="7"/>
      <c r="U81" s="7"/>
      <c r="V81" s="7"/>
    </row>
    <row r="82" spans="1:22" ht="28.5" customHeight="1">
      <c r="A82" s="106">
        <v>8</v>
      </c>
      <c r="B82" s="4" t="s">
        <v>586</v>
      </c>
      <c r="C82" s="3">
        <v>2240</v>
      </c>
      <c r="D82" s="94" t="s">
        <v>2</v>
      </c>
      <c r="E82" s="48">
        <v>89900</v>
      </c>
      <c r="F82" s="27" t="s">
        <v>196</v>
      </c>
      <c r="G82" s="27" t="s">
        <v>196</v>
      </c>
      <c r="H82" s="27" t="s">
        <v>196</v>
      </c>
      <c r="I82" s="171" t="s">
        <v>587</v>
      </c>
      <c r="J82" s="114"/>
      <c r="K82" s="691"/>
      <c r="L82" s="16"/>
      <c r="M82" s="14"/>
      <c r="N82" s="713"/>
      <c r="O82" s="713"/>
      <c r="P82" s="713"/>
      <c r="Q82" s="713"/>
      <c r="R82" s="713"/>
      <c r="S82" s="7"/>
      <c r="T82" s="7"/>
      <c r="U82" s="7"/>
      <c r="V82" s="7"/>
    </row>
    <row r="83" spans="1:22" ht="28.5" customHeight="1">
      <c r="A83" s="106">
        <v>9</v>
      </c>
      <c r="B83" s="4" t="s">
        <v>588</v>
      </c>
      <c r="C83" s="3">
        <v>2240</v>
      </c>
      <c r="D83" s="94" t="s">
        <v>2</v>
      </c>
      <c r="E83" s="48">
        <v>99900</v>
      </c>
      <c r="F83" s="27" t="s">
        <v>196</v>
      </c>
      <c r="G83" s="27" t="s">
        <v>196</v>
      </c>
      <c r="H83" s="27" t="s">
        <v>196</v>
      </c>
      <c r="I83" s="171" t="s">
        <v>589</v>
      </c>
      <c r="J83" s="114"/>
      <c r="K83" s="691"/>
      <c r="L83" s="16"/>
      <c r="M83" s="14"/>
      <c r="N83" s="713"/>
      <c r="O83" s="713"/>
      <c r="P83" s="713"/>
      <c r="Q83" s="713"/>
      <c r="R83" s="713"/>
      <c r="S83" s="7"/>
      <c r="T83" s="7"/>
      <c r="U83" s="7"/>
      <c r="V83" s="7"/>
    </row>
    <row r="84" spans="1:22" ht="28.5" customHeight="1" thickBot="1">
      <c r="A84" s="106">
        <v>10</v>
      </c>
      <c r="B84" s="4" t="s">
        <v>590</v>
      </c>
      <c r="C84" s="3">
        <v>2240</v>
      </c>
      <c r="D84" s="94" t="s">
        <v>2</v>
      </c>
      <c r="E84" s="48">
        <v>69900</v>
      </c>
      <c r="F84" s="27" t="s">
        <v>196</v>
      </c>
      <c r="G84" s="27" t="s">
        <v>196</v>
      </c>
      <c r="H84" s="27" t="s">
        <v>196</v>
      </c>
      <c r="I84" s="171" t="s">
        <v>591</v>
      </c>
      <c r="J84" s="114"/>
      <c r="K84" s="691"/>
      <c r="L84" s="16"/>
      <c r="M84" s="14"/>
      <c r="N84" s="713"/>
      <c r="O84" s="713"/>
      <c r="P84" s="713"/>
      <c r="Q84" s="713"/>
      <c r="R84" s="713"/>
      <c r="S84" s="7"/>
      <c r="T84" s="7"/>
      <c r="U84" s="7"/>
      <c r="V84" s="7"/>
    </row>
    <row r="85" spans="1:22" ht="13.5" customHeight="1" thickBot="1">
      <c r="A85" s="89" t="s">
        <v>178</v>
      </c>
      <c r="B85" s="90" t="s">
        <v>179</v>
      </c>
      <c r="C85" s="90" t="s">
        <v>180</v>
      </c>
      <c r="D85" s="90" t="s">
        <v>181</v>
      </c>
      <c r="E85" s="90" t="s">
        <v>182</v>
      </c>
      <c r="F85" s="90" t="s">
        <v>183</v>
      </c>
      <c r="G85" s="90" t="s">
        <v>184</v>
      </c>
      <c r="H85" s="90" t="s">
        <v>185</v>
      </c>
      <c r="I85" s="91" t="s">
        <v>197</v>
      </c>
      <c r="J85" s="114"/>
      <c r="K85" s="691"/>
      <c r="L85" s="16"/>
      <c r="M85" s="14"/>
      <c r="N85" s="713"/>
      <c r="O85" s="713"/>
      <c r="P85" s="713"/>
      <c r="Q85" s="713"/>
      <c r="R85" s="713"/>
      <c r="S85" s="7"/>
      <c r="T85" s="7"/>
      <c r="U85" s="7"/>
      <c r="V85" s="7"/>
    </row>
    <row r="86" spans="1:22" ht="28.5" customHeight="1">
      <c r="A86" s="106">
        <v>11</v>
      </c>
      <c r="B86" s="4" t="s">
        <v>592</v>
      </c>
      <c r="C86" s="3">
        <v>2240</v>
      </c>
      <c r="D86" s="94" t="s">
        <v>2</v>
      </c>
      <c r="E86" s="48">
        <v>65500</v>
      </c>
      <c r="F86" s="27" t="s">
        <v>196</v>
      </c>
      <c r="G86" s="27" t="s">
        <v>196</v>
      </c>
      <c r="H86" s="27" t="s">
        <v>196</v>
      </c>
      <c r="I86" s="171" t="s">
        <v>593</v>
      </c>
      <c r="J86" s="114"/>
      <c r="K86" s="691"/>
      <c r="L86" s="16"/>
      <c r="M86" s="14"/>
      <c r="N86" s="713"/>
      <c r="O86" s="713"/>
      <c r="P86" s="713"/>
      <c r="Q86" s="713"/>
      <c r="R86" s="713"/>
      <c r="S86" s="7"/>
      <c r="T86" s="7"/>
      <c r="U86" s="7"/>
      <c r="V86" s="7"/>
    </row>
    <row r="87" spans="1:22" ht="28.5" customHeight="1">
      <c r="A87" s="106">
        <v>12</v>
      </c>
      <c r="B87" s="4" t="s">
        <v>594</v>
      </c>
      <c r="C87" s="3">
        <v>2240</v>
      </c>
      <c r="D87" s="94" t="s">
        <v>2</v>
      </c>
      <c r="E87" s="48">
        <v>85500</v>
      </c>
      <c r="F87" s="27" t="s">
        <v>196</v>
      </c>
      <c r="G87" s="27" t="s">
        <v>196</v>
      </c>
      <c r="H87" s="27" t="s">
        <v>196</v>
      </c>
      <c r="I87" s="171" t="s">
        <v>595</v>
      </c>
      <c r="J87" s="114"/>
      <c r="K87" s="691"/>
      <c r="L87" s="16"/>
      <c r="M87" s="14"/>
      <c r="N87" s="713"/>
      <c r="O87" s="713"/>
      <c r="P87" s="713"/>
      <c r="Q87" s="713"/>
      <c r="R87" s="713"/>
      <c r="S87" s="7"/>
      <c r="T87" s="7"/>
      <c r="U87" s="7"/>
      <c r="V87" s="7"/>
    </row>
    <row r="88" spans="1:22" ht="28.5" customHeight="1">
      <c r="A88" s="106">
        <v>13</v>
      </c>
      <c r="B88" s="4" t="s">
        <v>596</v>
      </c>
      <c r="C88" s="3">
        <v>2240</v>
      </c>
      <c r="D88" s="94" t="s">
        <v>2</v>
      </c>
      <c r="E88" s="48">
        <v>55500</v>
      </c>
      <c r="F88" s="27" t="s">
        <v>196</v>
      </c>
      <c r="G88" s="27" t="s">
        <v>196</v>
      </c>
      <c r="H88" s="27" t="s">
        <v>196</v>
      </c>
      <c r="I88" s="171" t="s">
        <v>597</v>
      </c>
      <c r="J88" s="114"/>
      <c r="K88" s="691"/>
      <c r="L88" s="16"/>
      <c r="M88" s="14"/>
      <c r="N88" s="713"/>
      <c r="O88" s="713"/>
      <c r="P88" s="713"/>
      <c r="Q88" s="713"/>
      <c r="R88" s="713"/>
      <c r="S88" s="7"/>
      <c r="T88" s="7"/>
      <c r="U88" s="7"/>
      <c r="V88" s="7"/>
    </row>
    <row r="89" spans="1:22" ht="28.5" customHeight="1">
      <c r="A89" s="106">
        <v>14</v>
      </c>
      <c r="B89" s="4" t="s">
        <v>598</v>
      </c>
      <c r="C89" s="3">
        <v>2240</v>
      </c>
      <c r="D89" s="94" t="s">
        <v>2</v>
      </c>
      <c r="E89" s="48">
        <v>99999</v>
      </c>
      <c r="F89" s="27" t="s">
        <v>196</v>
      </c>
      <c r="G89" s="27" t="s">
        <v>196</v>
      </c>
      <c r="H89" s="27" t="s">
        <v>196</v>
      </c>
      <c r="I89" s="171" t="s">
        <v>599</v>
      </c>
      <c r="J89" s="114"/>
      <c r="K89" s="691"/>
      <c r="L89" s="16"/>
      <c r="M89" s="14"/>
      <c r="N89" s="713"/>
      <c r="O89" s="713"/>
      <c r="P89" s="713"/>
      <c r="Q89" s="713"/>
      <c r="R89" s="713"/>
      <c r="S89" s="7"/>
      <c r="T89" s="7"/>
      <c r="U89" s="7"/>
      <c r="V89" s="7"/>
    </row>
    <row r="90" spans="1:22" ht="28.5" customHeight="1">
      <c r="A90" s="106">
        <v>15</v>
      </c>
      <c r="B90" s="4" t="s">
        <v>600</v>
      </c>
      <c r="C90" s="3">
        <v>2240</v>
      </c>
      <c r="D90" s="94" t="s">
        <v>2</v>
      </c>
      <c r="E90" s="48">
        <v>49900</v>
      </c>
      <c r="F90" s="27" t="s">
        <v>196</v>
      </c>
      <c r="G90" s="27" t="s">
        <v>196</v>
      </c>
      <c r="H90" s="27" t="s">
        <v>196</v>
      </c>
      <c r="I90" s="171" t="s">
        <v>601</v>
      </c>
      <c r="J90" s="114"/>
      <c r="K90" s="691"/>
      <c r="L90" s="16"/>
      <c r="M90" s="14"/>
      <c r="N90" s="713"/>
      <c r="O90" s="713"/>
      <c r="P90" s="713"/>
      <c r="Q90" s="713"/>
      <c r="R90" s="713"/>
      <c r="S90" s="7"/>
      <c r="T90" s="7"/>
      <c r="U90" s="7"/>
      <c r="V90" s="7"/>
    </row>
    <row r="91" spans="1:22" ht="28.5" customHeight="1">
      <c r="A91" s="106">
        <v>16</v>
      </c>
      <c r="B91" s="4" t="s">
        <v>602</v>
      </c>
      <c r="C91" s="3">
        <v>2240</v>
      </c>
      <c r="D91" s="94" t="s">
        <v>2</v>
      </c>
      <c r="E91" s="48">
        <v>50900</v>
      </c>
      <c r="F91" s="27" t="s">
        <v>196</v>
      </c>
      <c r="G91" s="27" t="s">
        <v>196</v>
      </c>
      <c r="H91" s="27" t="s">
        <v>196</v>
      </c>
      <c r="I91" s="171" t="s">
        <v>603</v>
      </c>
      <c r="J91" s="114"/>
      <c r="K91" s="691"/>
      <c r="L91" s="16"/>
      <c r="M91" s="14"/>
      <c r="N91" s="713"/>
      <c r="O91" s="713"/>
      <c r="P91" s="713"/>
      <c r="Q91" s="713"/>
      <c r="R91" s="713"/>
      <c r="S91" s="7"/>
      <c r="T91" s="7"/>
      <c r="U91" s="7"/>
      <c r="V91" s="7"/>
    </row>
    <row r="92" spans="1:22" ht="28.5" customHeight="1">
      <c r="A92" s="106">
        <v>17</v>
      </c>
      <c r="B92" s="4" t="s">
        <v>604</v>
      </c>
      <c r="C92" s="3">
        <v>2240</v>
      </c>
      <c r="D92" s="94" t="s">
        <v>2</v>
      </c>
      <c r="E92" s="48">
        <v>25000</v>
      </c>
      <c r="F92" s="27" t="s">
        <v>196</v>
      </c>
      <c r="G92" s="27" t="s">
        <v>196</v>
      </c>
      <c r="H92" s="27" t="s">
        <v>196</v>
      </c>
      <c r="I92" s="171" t="s">
        <v>605</v>
      </c>
      <c r="J92" s="114"/>
      <c r="K92" s="691"/>
      <c r="L92" s="16"/>
      <c r="M92" s="14"/>
      <c r="N92" s="713"/>
      <c r="O92" s="713"/>
      <c r="P92" s="713"/>
      <c r="Q92" s="713"/>
      <c r="R92" s="713"/>
      <c r="S92" s="7"/>
      <c r="T92" s="7"/>
      <c r="U92" s="7"/>
      <c r="V92" s="7"/>
    </row>
    <row r="93" spans="1:22" ht="28.5" customHeight="1" hidden="1">
      <c r="A93" s="106"/>
      <c r="B93" s="4" t="s">
        <v>620</v>
      </c>
      <c r="C93" s="3">
        <v>2240</v>
      </c>
      <c r="D93" s="94" t="s">
        <v>2</v>
      </c>
      <c r="E93" s="48">
        <v>0</v>
      </c>
      <c r="F93" s="27" t="s">
        <v>196</v>
      </c>
      <c r="G93" s="27" t="s">
        <v>196</v>
      </c>
      <c r="H93" s="27" t="s">
        <v>196</v>
      </c>
      <c r="I93" s="171" t="s">
        <v>621</v>
      </c>
      <c r="J93" s="114"/>
      <c r="K93" s="691"/>
      <c r="L93" s="16"/>
      <c r="M93" s="14"/>
      <c r="N93" s="713"/>
      <c r="O93" s="713"/>
      <c r="P93" s="713"/>
      <c r="Q93" s="713"/>
      <c r="R93" s="713"/>
      <c r="S93" s="7"/>
      <c r="T93" s="7"/>
      <c r="U93" s="7"/>
      <c r="V93" s="7"/>
    </row>
    <row r="94" spans="1:22" ht="28.5" customHeight="1">
      <c r="A94" s="106">
        <v>18</v>
      </c>
      <c r="B94" s="4" t="s">
        <v>628</v>
      </c>
      <c r="C94" s="3">
        <v>2240</v>
      </c>
      <c r="D94" s="94" t="s">
        <v>2</v>
      </c>
      <c r="E94" s="48">
        <v>52000</v>
      </c>
      <c r="F94" s="27" t="s">
        <v>196</v>
      </c>
      <c r="G94" s="27" t="s">
        <v>196</v>
      </c>
      <c r="H94" s="27" t="s">
        <v>196</v>
      </c>
      <c r="I94" s="171" t="s">
        <v>629</v>
      </c>
      <c r="J94" s="114"/>
      <c r="K94" s="691"/>
      <c r="L94" s="16"/>
      <c r="M94" s="14"/>
      <c r="N94" s="713"/>
      <c r="O94" s="713"/>
      <c r="P94" s="713"/>
      <c r="Q94" s="713"/>
      <c r="R94" s="713"/>
      <c r="S94" s="7"/>
      <c r="T94" s="7"/>
      <c r="U94" s="7"/>
      <c r="V94" s="7"/>
    </row>
    <row r="95" spans="1:22" ht="42.75" customHeight="1">
      <c r="A95" s="106">
        <v>19</v>
      </c>
      <c r="B95" s="4" t="s">
        <v>630</v>
      </c>
      <c r="C95" s="3">
        <v>2240</v>
      </c>
      <c r="D95" s="94" t="s">
        <v>2</v>
      </c>
      <c r="E95" s="48">
        <v>99999</v>
      </c>
      <c r="F95" s="27" t="s">
        <v>196</v>
      </c>
      <c r="G95" s="27" t="s">
        <v>196</v>
      </c>
      <c r="H95" s="27" t="s">
        <v>196</v>
      </c>
      <c r="I95" s="171" t="s">
        <v>530</v>
      </c>
      <c r="J95" s="114"/>
      <c r="K95" s="691"/>
      <c r="L95" s="16"/>
      <c r="M95" s="14"/>
      <c r="N95" s="713"/>
      <c r="O95" s="713"/>
      <c r="P95" s="713"/>
      <c r="Q95" s="713"/>
      <c r="R95" s="713"/>
      <c r="S95" s="7"/>
      <c r="T95" s="7"/>
      <c r="U95" s="7"/>
      <c r="V95" s="7"/>
    </row>
    <row r="96" spans="1:22" ht="28.5" customHeight="1" hidden="1">
      <c r="A96" s="106"/>
      <c r="B96" s="4"/>
      <c r="C96" s="3"/>
      <c r="D96" s="94"/>
      <c r="E96" s="48"/>
      <c r="F96" s="27"/>
      <c r="G96" s="27"/>
      <c r="H96" s="27"/>
      <c r="I96" s="171"/>
      <c r="J96" s="114"/>
      <c r="K96" s="691"/>
      <c r="L96" s="16"/>
      <c r="M96" s="14"/>
      <c r="N96" s="713"/>
      <c r="O96" s="713"/>
      <c r="P96" s="713"/>
      <c r="Q96" s="713"/>
      <c r="R96" s="713"/>
      <c r="S96" s="7"/>
      <c r="T96" s="7"/>
      <c r="U96" s="7"/>
      <c r="V96" s="7"/>
    </row>
    <row r="97" spans="1:22" ht="43.5" customHeight="1">
      <c r="A97" s="106">
        <v>20</v>
      </c>
      <c r="B97" s="4" t="s">
        <v>582</v>
      </c>
      <c r="C97" s="3">
        <v>2240</v>
      </c>
      <c r="D97" s="94" t="s">
        <v>2</v>
      </c>
      <c r="E97" s="48">
        <v>54000</v>
      </c>
      <c r="F97" s="3" t="s">
        <v>196</v>
      </c>
      <c r="G97" s="3" t="s">
        <v>196</v>
      </c>
      <c r="H97" s="3" t="s">
        <v>196</v>
      </c>
      <c r="I97" s="171" t="s">
        <v>583</v>
      </c>
      <c r="J97" s="114" t="s">
        <v>12</v>
      </c>
      <c r="K97" s="691" t="s">
        <v>3</v>
      </c>
      <c r="L97" s="16"/>
      <c r="M97" s="14"/>
      <c r="N97" s="713"/>
      <c r="O97" s="713"/>
      <c r="P97" s="713"/>
      <c r="Q97" s="713"/>
      <c r="R97" s="713"/>
      <c r="S97" s="7"/>
      <c r="T97" s="7"/>
      <c r="U97" s="7"/>
      <c r="V97" s="7"/>
    </row>
    <row r="98" spans="1:22" ht="36" customHeight="1">
      <c r="A98" s="429">
        <v>21</v>
      </c>
      <c r="B98" s="26" t="s">
        <v>521</v>
      </c>
      <c r="C98" s="3">
        <v>2240</v>
      </c>
      <c r="D98" s="103" t="s">
        <v>2</v>
      </c>
      <c r="E98" s="158">
        <v>99990</v>
      </c>
      <c r="F98" s="27" t="s">
        <v>196</v>
      </c>
      <c r="G98" s="27" t="s">
        <v>196</v>
      </c>
      <c r="H98" s="27" t="s">
        <v>196</v>
      </c>
      <c r="I98" s="164" t="s">
        <v>522</v>
      </c>
      <c r="J98" s="114" t="s">
        <v>12</v>
      </c>
      <c r="K98" s="691" t="s">
        <v>3</v>
      </c>
      <c r="L98" s="16"/>
      <c r="M98" s="14"/>
      <c r="N98" s="713"/>
      <c r="O98" s="713"/>
      <c r="P98" s="713"/>
      <c r="Q98" s="713"/>
      <c r="R98" s="713"/>
      <c r="S98" s="7"/>
      <c r="T98" s="7"/>
      <c r="U98" s="7"/>
      <c r="V98" s="7"/>
    </row>
    <row r="99" spans="1:22" ht="33" customHeight="1">
      <c r="A99" s="429">
        <v>22</v>
      </c>
      <c r="B99" s="26" t="s">
        <v>527</v>
      </c>
      <c r="C99" s="3">
        <v>2240</v>
      </c>
      <c r="D99" s="103" t="s">
        <v>2</v>
      </c>
      <c r="E99" s="420">
        <v>70000</v>
      </c>
      <c r="F99" s="27" t="s">
        <v>196</v>
      </c>
      <c r="G99" s="27" t="s">
        <v>196</v>
      </c>
      <c r="H99" s="27" t="s">
        <v>196</v>
      </c>
      <c r="I99" s="572" t="s">
        <v>528</v>
      </c>
      <c r="J99" s="114" t="s">
        <v>69</v>
      </c>
      <c r="K99" s="691" t="s">
        <v>3</v>
      </c>
      <c r="L99" s="16"/>
      <c r="M99" s="14"/>
      <c r="N99" s="713"/>
      <c r="O99" s="713"/>
      <c r="P99" s="713"/>
      <c r="Q99" s="713"/>
      <c r="R99" s="713"/>
      <c r="S99" s="7"/>
      <c r="T99" s="7"/>
      <c r="U99" s="7"/>
      <c r="V99" s="7"/>
    </row>
    <row r="100" spans="1:22" ht="35.25" customHeight="1">
      <c r="A100" s="376">
        <v>23</v>
      </c>
      <c r="B100" s="4" t="s">
        <v>20</v>
      </c>
      <c r="C100" s="3">
        <v>2240</v>
      </c>
      <c r="D100" s="94" t="s">
        <v>2</v>
      </c>
      <c r="E100" s="65">
        <v>8000</v>
      </c>
      <c r="F100" s="27" t="s">
        <v>196</v>
      </c>
      <c r="G100" s="27" t="s">
        <v>196</v>
      </c>
      <c r="H100" s="27" t="s">
        <v>196</v>
      </c>
      <c r="I100" s="580" t="s">
        <v>121</v>
      </c>
      <c r="J100" s="114" t="s">
        <v>12</v>
      </c>
      <c r="K100" s="691" t="s">
        <v>3</v>
      </c>
      <c r="L100" s="16"/>
      <c r="M100" s="14"/>
      <c r="N100" s="713"/>
      <c r="O100" s="713"/>
      <c r="P100" s="713"/>
      <c r="Q100" s="713"/>
      <c r="R100" s="713"/>
      <c r="S100" s="7"/>
      <c r="T100" s="7"/>
      <c r="U100" s="7"/>
      <c r="V100" s="7"/>
    </row>
    <row r="101" spans="1:22" ht="33" customHeight="1" hidden="1">
      <c r="A101" s="53">
        <v>12</v>
      </c>
      <c r="B101" s="72" t="s">
        <v>155</v>
      </c>
      <c r="C101" s="3">
        <v>2240</v>
      </c>
      <c r="D101" s="95" t="s">
        <v>2</v>
      </c>
      <c r="E101" s="48">
        <v>0</v>
      </c>
      <c r="F101" s="27" t="s">
        <v>196</v>
      </c>
      <c r="G101" s="27" t="s">
        <v>196</v>
      </c>
      <c r="H101" s="27" t="s">
        <v>196</v>
      </c>
      <c r="I101" s="136" t="s">
        <v>154</v>
      </c>
      <c r="J101" s="135" t="s">
        <v>12</v>
      </c>
      <c r="K101" s="697" t="s">
        <v>3</v>
      </c>
      <c r="L101" s="741"/>
      <c r="M101" s="714"/>
      <c r="N101" s="713"/>
      <c r="O101" s="713"/>
      <c r="P101" s="713"/>
      <c r="Q101" s="713"/>
      <c r="R101" s="713"/>
      <c r="S101" s="7"/>
      <c r="T101" s="7"/>
      <c r="U101" s="7"/>
      <c r="V101" s="7"/>
    </row>
    <row r="102" spans="1:22" ht="38.25" customHeight="1" hidden="1">
      <c r="A102" s="376">
        <v>13</v>
      </c>
      <c r="B102" s="4" t="s">
        <v>531</v>
      </c>
      <c r="C102" s="3">
        <v>2240</v>
      </c>
      <c r="D102" s="94" t="s">
        <v>2</v>
      </c>
      <c r="E102" s="5">
        <v>0</v>
      </c>
      <c r="F102" s="27" t="s">
        <v>196</v>
      </c>
      <c r="G102" s="27" t="s">
        <v>196</v>
      </c>
      <c r="H102" s="27" t="s">
        <v>196</v>
      </c>
      <c r="I102" s="171" t="s">
        <v>532</v>
      </c>
      <c r="J102" s="114" t="s">
        <v>53</v>
      </c>
      <c r="K102" s="691" t="s">
        <v>3</v>
      </c>
      <c r="L102" s="16"/>
      <c r="M102" s="14"/>
      <c r="N102" s="713"/>
      <c r="O102" s="713"/>
      <c r="P102" s="713"/>
      <c r="Q102" s="713"/>
      <c r="R102" s="713"/>
      <c r="S102" s="7"/>
      <c r="T102" s="7"/>
      <c r="U102" s="7"/>
      <c r="V102" s="7"/>
    </row>
    <row r="103" spans="1:22" ht="35.25" customHeight="1" hidden="1">
      <c r="A103" s="376">
        <v>14</v>
      </c>
      <c r="B103" s="4" t="s">
        <v>529</v>
      </c>
      <c r="C103" s="3">
        <v>2240</v>
      </c>
      <c r="D103" s="94" t="s">
        <v>2</v>
      </c>
      <c r="E103" s="48">
        <v>0</v>
      </c>
      <c r="F103" s="3" t="s">
        <v>196</v>
      </c>
      <c r="G103" s="3" t="s">
        <v>196</v>
      </c>
      <c r="H103" s="3" t="s">
        <v>196</v>
      </c>
      <c r="I103" s="171" t="s">
        <v>530</v>
      </c>
      <c r="J103" s="114" t="s">
        <v>87</v>
      </c>
      <c r="K103" s="691" t="s">
        <v>3</v>
      </c>
      <c r="L103" s="16"/>
      <c r="M103" s="14"/>
      <c r="N103" s="713"/>
      <c r="O103" s="713"/>
      <c r="P103" s="713"/>
      <c r="Q103" s="713"/>
      <c r="R103" s="713"/>
      <c r="S103" s="7"/>
      <c r="T103" s="7"/>
      <c r="U103" s="7"/>
      <c r="V103" s="7"/>
    </row>
    <row r="104" spans="1:22" ht="35.25" customHeight="1" hidden="1">
      <c r="A104" s="429"/>
      <c r="B104" s="26" t="s">
        <v>533</v>
      </c>
      <c r="C104" s="3">
        <v>2240</v>
      </c>
      <c r="D104" s="94" t="s">
        <v>2</v>
      </c>
      <c r="E104" s="48">
        <v>0</v>
      </c>
      <c r="F104" s="3" t="s">
        <v>196</v>
      </c>
      <c r="G104" s="3" t="s">
        <v>196</v>
      </c>
      <c r="H104" s="3" t="s">
        <v>196</v>
      </c>
      <c r="I104" s="164" t="s">
        <v>534</v>
      </c>
      <c r="J104" s="114"/>
      <c r="K104" s="691"/>
      <c r="L104" s="16"/>
      <c r="M104" s="14"/>
      <c r="N104" s="713"/>
      <c r="O104" s="713"/>
      <c r="P104" s="713"/>
      <c r="Q104" s="713"/>
      <c r="R104" s="713"/>
      <c r="S104" s="7"/>
      <c r="T104" s="7"/>
      <c r="U104" s="7"/>
      <c r="V104" s="7"/>
    </row>
    <row r="105" spans="1:22" ht="35.25" customHeight="1" hidden="1">
      <c r="A105" s="429"/>
      <c r="B105" s="26" t="s">
        <v>535</v>
      </c>
      <c r="C105" s="3">
        <v>2240</v>
      </c>
      <c r="D105" s="94" t="s">
        <v>2</v>
      </c>
      <c r="E105" s="48">
        <v>0</v>
      </c>
      <c r="F105" s="3" t="s">
        <v>196</v>
      </c>
      <c r="G105" s="3" t="s">
        <v>196</v>
      </c>
      <c r="H105" s="3" t="s">
        <v>196</v>
      </c>
      <c r="I105" s="164" t="s">
        <v>536</v>
      </c>
      <c r="J105" s="114"/>
      <c r="K105" s="691"/>
      <c r="L105" s="16"/>
      <c r="M105" s="14"/>
      <c r="N105" s="713"/>
      <c r="O105" s="713"/>
      <c r="P105" s="713"/>
      <c r="Q105" s="713"/>
      <c r="R105" s="713"/>
      <c r="S105" s="7"/>
      <c r="T105" s="7"/>
      <c r="U105" s="7"/>
      <c r="V105" s="7"/>
    </row>
    <row r="106" spans="1:22" s="60" customFormat="1" ht="56.25" customHeight="1" thickBot="1">
      <c r="A106" s="390">
        <v>24</v>
      </c>
      <c r="B106" s="391" t="s">
        <v>525</v>
      </c>
      <c r="C106" s="3">
        <v>2240</v>
      </c>
      <c r="D106" s="103" t="s">
        <v>2</v>
      </c>
      <c r="E106" s="70">
        <v>15000</v>
      </c>
      <c r="F106" s="27" t="s">
        <v>196</v>
      </c>
      <c r="G106" s="27" t="s">
        <v>196</v>
      </c>
      <c r="H106" s="27" t="s">
        <v>196</v>
      </c>
      <c r="I106" s="448" t="s">
        <v>526</v>
      </c>
      <c r="J106" s="114" t="s">
        <v>87</v>
      </c>
      <c r="K106" s="691" t="s">
        <v>3</v>
      </c>
      <c r="L106" s="16"/>
      <c r="M106" s="723"/>
      <c r="N106" s="718"/>
      <c r="O106" s="718"/>
      <c r="P106" s="718"/>
      <c r="Q106" s="718"/>
      <c r="R106" s="718"/>
      <c r="S106" s="61"/>
      <c r="T106" s="61"/>
      <c r="U106" s="61"/>
      <c r="V106" s="61"/>
    </row>
    <row r="107" spans="1:18" ht="17.25" customHeight="1" thickBot="1">
      <c r="A107" s="89" t="s">
        <v>178</v>
      </c>
      <c r="B107" s="90" t="s">
        <v>179</v>
      </c>
      <c r="C107" s="90" t="s">
        <v>180</v>
      </c>
      <c r="D107" s="90" t="s">
        <v>181</v>
      </c>
      <c r="E107" s="90" t="s">
        <v>182</v>
      </c>
      <c r="F107" s="90" t="s">
        <v>183</v>
      </c>
      <c r="G107" s="90" t="s">
        <v>184</v>
      </c>
      <c r="H107" s="90" t="s">
        <v>185</v>
      </c>
      <c r="I107" s="91" t="s">
        <v>197</v>
      </c>
      <c r="J107" s="90" t="s">
        <v>198</v>
      </c>
      <c r="K107" s="693" t="s">
        <v>199</v>
      </c>
      <c r="L107" s="738"/>
      <c r="M107" s="714"/>
      <c r="N107" s="711"/>
      <c r="O107" s="711"/>
      <c r="P107" s="711"/>
      <c r="Q107" s="711"/>
      <c r="R107" s="711"/>
    </row>
    <row r="108" spans="1:22" ht="27" customHeight="1">
      <c r="A108" s="376">
        <v>25</v>
      </c>
      <c r="B108" s="4" t="s">
        <v>632</v>
      </c>
      <c r="C108" s="3">
        <v>2240</v>
      </c>
      <c r="D108" s="94" t="s">
        <v>2</v>
      </c>
      <c r="E108" s="48">
        <v>94200</v>
      </c>
      <c r="F108" s="27" t="s">
        <v>196</v>
      </c>
      <c r="G108" s="27" t="s">
        <v>196</v>
      </c>
      <c r="H108" s="27" t="s">
        <v>196</v>
      </c>
      <c r="I108" s="171" t="s">
        <v>599</v>
      </c>
      <c r="J108" s="114" t="s">
        <v>12</v>
      </c>
      <c r="K108" s="691" t="s">
        <v>3</v>
      </c>
      <c r="L108" s="16"/>
      <c r="M108" s="14"/>
      <c r="N108" s="713"/>
      <c r="O108" s="713"/>
      <c r="P108" s="713"/>
      <c r="Q108" s="713"/>
      <c r="R108" s="713"/>
      <c r="S108" s="7"/>
      <c r="T108" s="7"/>
      <c r="U108" s="7"/>
      <c r="V108" s="7"/>
    </row>
    <row r="109" spans="1:22" s="60" customFormat="1" ht="40.5" customHeight="1" hidden="1">
      <c r="A109" s="430">
        <v>17</v>
      </c>
      <c r="B109" s="72" t="s">
        <v>326</v>
      </c>
      <c r="C109" s="3">
        <v>2240</v>
      </c>
      <c r="D109" s="95" t="s">
        <v>2</v>
      </c>
      <c r="E109" s="48">
        <v>0</v>
      </c>
      <c r="F109" s="69" t="s">
        <v>196</v>
      </c>
      <c r="G109" s="69" t="s">
        <v>196</v>
      </c>
      <c r="H109" s="69" t="s">
        <v>196</v>
      </c>
      <c r="I109" s="59" t="s">
        <v>325</v>
      </c>
      <c r="J109" s="118"/>
      <c r="K109" s="698" t="s">
        <v>3</v>
      </c>
      <c r="L109" s="742"/>
      <c r="M109" s="723"/>
      <c r="N109" s="718"/>
      <c r="O109" s="718"/>
      <c r="P109" s="718"/>
      <c r="Q109" s="718"/>
      <c r="R109" s="718"/>
      <c r="S109" s="61"/>
      <c r="T109" s="61"/>
      <c r="U109" s="61"/>
      <c r="V109" s="61"/>
    </row>
    <row r="110" spans="1:22" ht="28.5" customHeight="1">
      <c r="A110" s="431">
        <v>26</v>
      </c>
      <c r="B110" s="45" t="s">
        <v>546</v>
      </c>
      <c r="C110" s="46">
        <v>2240</v>
      </c>
      <c r="D110" s="98" t="s">
        <v>79</v>
      </c>
      <c r="E110" s="47">
        <f>26990+69000</f>
        <v>95990</v>
      </c>
      <c r="F110" s="27" t="s">
        <v>196</v>
      </c>
      <c r="G110" s="27" t="s">
        <v>196</v>
      </c>
      <c r="H110" s="27" t="s">
        <v>196</v>
      </c>
      <c r="I110" s="171" t="s">
        <v>545</v>
      </c>
      <c r="J110" s="100" t="s">
        <v>81</v>
      </c>
      <c r="K110" s="691" t="s">
        <v>3</v>
      </c>
      <c r="L110" s="16"/>
      <c r="M110" s="724"/>
      <c r="N110" s="713"/>
      <c r="O110" s="713"/>
      <c r="P110" s="713"/>
      <c r="Q110" s="713"/>
      <c r="R110" s="713"/>
      <c r="S110" s="7"/>
      <c r="T110" s="7"/>
      <c r="U110" s="7"/>
      <c r="V110" s="7"/>
    </row>
    <row r="111" spans="1:22" ht="39.75" customHeight="1">
      <c r="A111" s="431">
        <v>27</v>
      </c>
      <c r="B111" s="45" t="s">
        <v>537</v>
      </c>
      <c r="C111" s="46">
        <v>2240</v>
      </c>
      <c r="D111" s="98" t="s">
        <v>79</v>
      </c>
      <c r="E111" s="47">
        <v>6030</v>
      </c>
      <c r="F111" s="3" t="s">
        <v>196</v>
      </c>
      <c r="G111" s="3" t="s">
        <v>196</v>
      </c>
      <c r="H111" s="3" t="s">
        <v>196</v>
      </c>
      <c r="I111" s="448" t="s">
        <v>539</v>
      </c>
      <c r="J111" s="458"/>
      <c r="K111" s="695"/>
      <c r="L111" s="16"/>
      <c r="M111" s="714"/>
      <c r="N111" s="713"/>
      <c r="O111" s="713"/>
      <c r="P111" s="713"/>
      <c r="Q111" s="713"/>
      <c r="R111" s="713"/>
      <c r="S111" s="7"/>
      <c r="T111" s="7"/>
      <c r="U111" s="7"/>
      <c r="V111" s="7"/>
    </row>
    <row r="112" spans="1:22" ht="39.75" customHeight="1">
      <c r="A112" s="431">
        <v>28</v>
      </c>
      <c r="B112" s="45" t="s">
        <v>543</v>
      </c>
      <c r="C112" s="46">
        <v>2240</v>
      </c>
      <c r="D112" s="98" t="s">
        <v>79</v>
      </c>
      <c r="E112" s="47">
        <f>26990+69000</f>
        <v>95990</v>
      </c>
      <c r="F112" s="3" t="s">
        <v>196</v>
      </c>
      <c r="G112" s="3" t="s">
        <v>196</v>
      </c>
      <c r="H112" s="3" t="s">
        <v>196</v>
      </c>
      <c r="I112" s="448" t="s">
        <v>540</v>
      </c>
      <c r="J112" s="458"/>
      <c r="K112" s="695"/>
      <c r="L112" s="16"/>
      <c r="M112" s="714" t="s">
        <v>398</v>
      </c>
      <c r="N112" s="713"/>
      <c r="O112" s="713"/>
      <c r="P112" s="713"/>
      <c r="Q112" s="713"/>
      <c r="R112" s="713"/>
      <c r="S112" s="7"/>
      <c r="T112" s="7"/>
      <c r="U112" s="7"/>
      <c r="V112" s="7"/>
    </row>
    <row r="113" spans="1:22" s="78" customFormat="1" ht="28.5" customHeight="1">
      <c r="A113" s="431">
        <v>29</v>
      </c>
      <c r="B113" s="45" t="s">
        <v>547</v>
      </c>
      <c r="C113" s="46">
        <v>2240</v>
      </c>
      <c r="D113" s="98" t="s">
        <v>2</v>
      </c>
      <c r="E113" s="47">
        <v>72000</v>
      </c>
      <c r="F113" s="456" t="s">
        <v>196</v>
      </c>
      <c r="G113" s="456" t="s">
        <v>196</v>
      </c>
      <c r="H113" s="456" t="s">
        <v>196</v>
      </c>
      <c r="I113" s="171" t="s">
        <v>542</v>
      </c>
      <c r="J113" s="114" t="s">
        <v>173</v>
      </c>
      <c r="K113" s="691" t="s">
        <v>3</v>
      </c>
      <c r="L113" s="16"/>
      <c r="M113" s="725" t="s">
        <v>398</v>
      </c>
      <c r="N113" s="688"/>
      <c r="O113" s="688"/>
      <c r="P113" s="688"/>
      <c r="Q113" s="688"/>
      <c r="R113" s="688"/>
      <c r="S113" s="79"/>
      <c r="T113" s="79"/>
      <c r="U113" s="79"/>
      <c r="V113" s="79"/>
    </row>
    <row r="114" spans="1:22" ht="28.5" customHeight="1">
      <c r="A114" s="431">
        <v>30</v>
      </c>
      <c r="B114" s="45" t="s">
        <v>541</v>
      </c>
      <c r="C114" s="46">
        <v>2240</v>
      </c>
      <c r="D114" s="98" t="s">
        <v>79</v>
      </c>
      <c r="E114" s="47">
        <v>51990</v>
      </c>
      <c r="F114" s="27" t="s">
        <v>196</v>
      </c>
      <c r="G114" s="27" t="s">
        <v>196</v>
      </c>
      <c r="H114" s="27" t="s">
        <v>196</v>
      </c>
      <c r="I114" s="171" t="s">
        <v>538</v>
      </c>
      <c r="J114" s="100" t="s">
        <v>81</v>
      </c>
      <c r="K114" s="691" t="s">
        <v>3</v>
      </c>
      <c r="L114" s="16"/>
      <c r="M114" s="724"/>
      <c r="N114" s="713"/>
      <c r="O114" s="713"/>
      <c r="P114" s="713"/>
      <c r="Q114" s="713"/>
      <c r="R114" s="713"/>
      <c r="S114" s="7"/>
      <c r="T114" s="7"/>
      <c r="U114" s="7"/>
      <c r="V114" s="7"/>
    </row>
    <row r="115" spans="1:22" s="166" customFormat="1" ht="40.5" customHeight="1" hidden="1">
      <c r="A115" s="573"/>
      <c r="B115" s="574" t="s">
        <v>105</v>
      </c>
      <c r="C115" s="382">
        <v>2240</v>
      </c>
      <c r="D115" s="575" t="s">
        <v>2</v>
      </c>
      <c r="E115" s="576"/>
      <c r="F115" s="385" t="s">
        <v>196</v>
      </c>
      <c r="G115" s="385" t="s">
        <v>196</v>
      </c>
      <c r="H115" s="385" t="s">
        <v>196</v>
      </c>
      <c r="I115" s="577" t="s">
        <v>104</v>
      </c>
      <c r="J115" s="165" t="s">
        <v>12</v>
      </c>
      <c r="K115" s="699" t="s">
        <v>3</v>
      </c>
      <c r="L115" s="724"/>
      <c r="M115" s="726" t="s">
        <v>112</v>
      </c>
      <c r="N115" s="711"/>
      <c r="O115" s="711"/>
      <c r="P115" s="711"/>
      <c r="Q115" s="720"/>
      <c r="R115" s="720"/>
      <c r="S115" s="24"/>
      <c r="T115" s="24"/>
      <c r="U115" s="24"/>
      <c r="V115" s="24"/>
    </row>
    <row r="116" spans="1:22" s="166" customFormat="1" ht="26.25" customHeight="1" hidden="1">
      <c r="A116" s="578"/>
      <c r="B116" s="401" t="s">
        <v>103</v>
      </c>
      <c r="C116" s="382">
        <v>2240</v>
      </c>
      <c r="D116" s="383" t="s">
        <v>2</v>
      </c>
      <c r="E116" s="384"/>
      <c r="F116" s="385" t="s">
        <v>196</v>
      </c>
      <c r="G116" s="385" t="s">
        <v>196</v>
      </c>
      <c r="H116" s="385" t="s">
        <v>196</v>
      </c>
      <c r="I116" s="579" t="s">
        <v>102</v>
      </c>
      <c r="J116" s="172" t="s">
        <v>12</v>
      </c>
      <c r="K116" s="699" t="s">
        <v>3</v>
      </c>
      <c r="L116" s="724"/>
      <c r="M116" s="719"/>
      <c r="N116" s="711"/>
      <c r="O116" s="711"/>
      <c r="P116" s="711"/>
      <c r="Q116" s="720"/>
      <c r="R116" s="720"/>
      <c r="S116" s="24"/>
      <c r="T116" s="24"/>
      <c r="U116" s="24"/>
      <c r="V116" s="24"/>
    </row>
    <row r="117" spans="1:22" s="166" customFormat="1" ht="29.25" customHeight="1" hidden="1">
      <c r="A117" s="573"/>
      <c r="B117" s="401" t="s">
        <v>544</v>
      </c>
      <c r="C117" s="382">
        <v>2240</v>
      </c>
      <c r="D117" s="383" t="s">
        <v>2</v>
      </c>
      <c r="E117" s="384"/>
      <c r="F117" s="385" t="s">
        <v>196</v>
      </c>
      <c r="G117" s="385" t="s">
        <v>196</v>
      </c>
      <c r="H117" s="385" t="s">
        <v>196</v>
      </c>
      <c r="I117" s="579" t="s">
        <v>101</v>
      </c>
      <c r="J117" s="172" t="s">
        <v>12</v>
      </c>
      <c r="K117" s="699" t="s">
        <v>3</v>
      </c>
      <c r="L117" s="724"/>
      <c r="M117" s="719"/>
      <c r="N117" s="711"/>
      <c r="O117" s="711"/>
      <c r="P117" s="711"/>
      <c r="Q117" s="720"/>
      <c r="R117" s="720"/>
      <c r="S117" s="24"/>
      <c r="T117" s="24"/>
      <c r="U117" s="24"/>
      <c r="V117" s="24"/>
    </row>
    <row r="118" spans="1:22" s="166" customFormat="1" ht="25.5" customHeight="1" hidden="1">
      <c r="A118" s="578"/>
      <c r="B118" s="401" t="s">
        <v>100</v>
      </c>
      <c r="C118" s="382">
        <v>2240</v>
      </c>
      <c r="D118" s="383" t="s">
        <v>2</v>
      </c>
      <c r="E118" s="384"/>
      <c r="F118" s="385" t="s">
        <v>196</v>
      </c>
      <c r="G118" s="385" t="s">
        <v>196</v>
      </c>
      <c r="H118" s="385" t="s">
        <v>196</v>
      </c>
      <c r="I118" s="579" t="s">
        <v>99</v>
      </c>
      <c r="J118" s="172" t="s">
        <v>12</v>
      </c>
      <c r="K118" s="699" t="s">
        <v>3</v>
      </c>
      <c r="L118" s="724"/>
      <c r="M118" s="719"/>
      <c r="N118" s="711"/>
      <c r="O118" s="711"/>
      <c r="P118" s="711"/>
      <c r="Q118" s="720"/>
      <c r="R118" s="720"/>
      <c r="S118" s="24"/>
      <c r="T118" s="24"/>
      <c r="U118" s="24"/>
      <c r="V118" s="24"/>
    </row>
    <row r="119" spans="1:22" s="166" customFormat="1" ht="25.5" customHeight="1" hidden="1">
      <c r="A119" s="573"/>
      <c r="B119" s="401" t="s">
        <v>98</v>
      </c>
      <c r="C119" s="382">
        <v>2240</v>
      </c>
      <c r="D119" s="383" t="s">
        <v>2</v>
      </c>
      <c r="E119" s="384"/>
      <c r="F119" s="385" t="s">
        <v>196</v>
      </c>
      <c r="G119" s="385" t="s">
        <v>196</v>
      </c>
      <c r="H119" s="385" t="s">
        <v>196</v>
      </c>
      <c r="I119" s="579" t="s">
        <v>24</v>
      </c>
      <c r="J119" s="172" t="s">
        <v>12</v>
      </c>
      <c r="K119" s="699" t="s">
        <v>3</v>
      </c>
      <c r="L119" s="724"/>
      <c r="M119" s="719"/>
      <c r="N119" s="711"/>
      <c r="O119" s="711"/>
      <c r="P119" s="711"/>
      <c r="Q119" s="720"/>
      <c r="R119" s="720"/>
      <c r="S119" s="24"/>
      <c r="T119" s="24"/>
      <c r="U119" s="24"/>
      <c r="V119" s="24"/>
    </row>
    <row r="120" spans="1:22" ht="53.25" customHeight="1" hidden="1" thickBot="1">
      <c r="A120" s="108">
        <v>1</v>
      </c>
      <c r="B120" s="151" t="s">
        <v>64</v>
      </c>
      <c r="C120" s="3">
        <v>2240</v>
      </c>
      <c r="D120" s="95" t="s">
        <v>2</v>
      </c>
      <c r="E120" s="65">
        <v>0</v>
      </c>
      <c r="F120" s="3" t="s">
        <v>196</v>
      </c>
      <c r="G120" s="3" t="s">
        <v>196</v>
      </c>
      <c r="H120" s="3" t="s">
        <v>196</v>
      </c>
      <c r="I120" s="59" t="s">
        <v>29</v>
      </c>
      <c r="J120" s="118" t="s">
        <v>12</v>
      </c>
      <c r="K120" s="700" t="s">
        <v>3</v>
      </c>
      <c r="L120" s="742"/>
      <c r="M120" s="721"/>
      <c r="N120" s="722"/>
      <c r="O120" s="711"/>
      <c r="P120" s="711"/>
      <c r="Q120" s="713"/>
      <c r="R120" s="713"/>
      <c r="S120" s="7"/>
      <c r="T120" s="7"/>
      <c r="U120" s="7"/>
      <c r="V120" s="7"/>
    </row>
    <row r="121" spans="1:22" s="24" customFormat="1" ht="42.75" customHeight="1" hidden="1" thickBot="1">
      <c r="A121" s="107">
        <v>2</v>
      </c>
      <c r="B121" s="68" t="s">
        <v>34</v>
      </c>
      <c r="C121" s="3">
        <v>2240</v>
      </c>
      <c r="D121" s="99" t="s">
        <v>2</v>
      </c>
      <c r="E121" s="158">
        <v>0</v>
      </c>
      <c r="F121" s="27" t="s">
        <v>196</v>
      </c>
      <c r="G121" s="27" t="s">
        <v>196</v>
      </c>
      <c r="H121" s="27" t="s">
        <v>196</v>
      </c>
      <c r="I121" s="71" t="s">
        <v>30</v>
      </c>
      <c r="J121" s="121" t="s">
        <v>12</v>
      </c>
      <c r="K121" s="700" t="s">
        <v>3</v>
      </c>
      <c r="L121" s="742"/>
      <c r="M121" s="720"/>
      <c r="N121" s="711"/>
      <c r="O121" s="711"/>
      <c r="P121" s="711"/>
      <c r="Q121" s="713"/>
      <c r="R121" s="713"/>
      <c r="S121" s="7"/>
      <c r="T121" s="7"/>
      <c r="U121" s="7"/>
      <c r="V121" s="7"/>
    </row>
    <row r="122" spans="1:18" ht="17.25" customHeight="1" hidden="1" thickBot="1">
      <c r="A122" s="89" t="s">
        <v>178</v>
      </c>
      <c r="B122" s="90" t="s">
        <v>179</v>
      </c>
      <c r="C122" s="90" t="s">
        <v>180</v>
      </c>
      <c r="D122" s="90" t="s">
        <v>181</v>
      </c>
      <c r="E122" s="90" t="s">
        <v>182</v>
      </c>
      <c r="F122" s="90" t="s">
        <v>183</v>
      </c>
      <c r="G122" s="90" t="s">
        <v>184</v>
      </c>
      <c r="H122" s="90" t="s">
        <v>185</v>
      </c>
      <c r="I122" s="91" t="s">
        <v>197</v>
      </c>
      <c r="J122" s="90" t="s">
        <v>198</v>
      </c>
      <c r="K122" s="693" t="s">
        <v>199</v>
      </c>
      <c r="L122" s="738"/>
      <c r="M122" s="714"/>
      <c r="N122" s="711"/>
      <c r="O122" s="711"/>
      <c r="P122" s="711"/>
      <c r="Q122" s="711"/>
      <c r="R122" s="711"/>
    </row>
    <row r="123" spans="1:22" ht="27.75" customHeight="1" hidden="1" thickBot="1">
      <c r="A123" s="108">
        <v>3</v>
      </c>
      <c r="B123" s="72" t="s">
        <v>35</v>
      </c>
      <c r="C123" s="3">
        <v>2240</v>
      </c>
      <c r="D123" s="95" t="s">
        <v>2</v>
      </c>
      <c r="E123" s="65">
        <v>0</v>
      </c>
      <c r="F123" s="3" t="s">
        <v>196</v>
      </c>
      <c r="G123" s="3" t="s">
        <v>196</v>
      </c>
      <c r="H123" s="3" t="s">
        <v>196</v>
      </c>
      <c r="I123" s="59" t="s">
        <v>36</v>
      </c>
      <c r="J123" s="118" t="s">
        <v>12</v>
      </c>
      <c r="K123" s="700" t="s">
        <v>3</v>
      </c>
      <c r="L123" s="742"/>
      <c r="M123" s="14"/>
      <c r="N123" s="711"/>
      <c r="O123" s="711"/>
      <c r="P123" s="711"/>
      <c r="Q123" s="713"/>
      <c r="R123" s="713"/>
      <c r="S123" s="7"/>
      <c r="T123" s="7"/>
      <c r="U123" s="7"/>
      <c r="V123" s="7"/>
    </row>
    <row r="124" spans="1:22" ht="28.5" customHeight="1" hidden="1">
      <c r="A124" s="107">
        <v>4</v>
      </c>
      <c r="B124" s="68" t="s">
        <v>37</v>
      </c>
      <c r="C124" s="3">
        <v>2240</v>
      </c>
      <c r="D124" s="99" t="s">
        <v>2</v>
      </c>
      <c r="E124" s="65">
        <v>0</v>
      </c>
      <c r="F124" s="103" t="s">
        <v>196</v>
      </c>
      <c r="G124" s="103" t="s">
        <v>196</v>
      </c>
      <c r="H124" s="103" t="s">
        <v>196</v>
      </c>
      <c r="I124" s="71" t="s">
        <v>31</v>
      </c>
      <c r="J124" s="118" t="s">
        <v>12</v>
      </c>
      <c r="K124" s="700" t="s">
        <v>3</v>
      </c>
      <c r="L124" s="742"/>
      <c r="M124" s="14"/>
      <c r="N124" s="711"/>
      <c r="O124" s="713"/>
      <c r="P124" s="713"/>
      <c r="Q124" s="713"/>
      <c r="R124" s="713"/>
      <c r="S124" s="7"/>
      <c r="T124" s="7"/>
      <c r="U124" s="7"/>
      <c r="V124" s="7"/>
    </row>
    <row r="125" spans="1:22" ht="28.5" customHeight="1" hidden="1" thickBot="1">
      <c r="A125" s="108">
        <v>5</v>
      </c>
      <c r="B125" s="72" t="s">
        <v>49</v>
      </c>
      <c r="C125" s="3">
        <v>2240</v>
      </c>
      <c r="D125" s="95" t="s">
        <v>2</v>
      </c>
      <c r="E125" s="65">
        <v>0</v>
      </c>
      <c r="F125" s="94" t="s">
        <v>196</v>
      </c>
      <c r="G125" s="94" t="s">
        <v>196</v>
      </c>
      <c r="H125" s="94" t="s">
        <v>196</v>
      </c>
      <c r="I125" s="59" t="s">
        <v>50</v>
      </c>
      <c r="J125" s="118" t="s">
        <v>12</v>
      </c>
      <c r="K125" s="700" t="s">
        <v>3</v>
      </c>
      <c r="L125" s="742"/>
      <c r="M125" s="14"/>
      <c r="N125" s="711"/>
      <c r="O125" s="713"/>
      <c r="P125" s="713"/>
      <c r="Q125" s="713"/>
      <c r="R125" s="713"/>
      <c r="S125" s="7"/>
      <c r="T125" s="7"/>
      <c r="U125" s="7"/>
      <c r="V125" s="7"/>
    </row>
    <row r="126" spans="1:22" ht="70.5" customHeight="1">
      <c r="A126" s="107">
        <v>31</v>
      </c>
      <c r="B126" s="68" t="s">
        <v>616</v>
      </c>
      <c r="C126" s="3">
        <v>2240</v>
      </c>
      <c r="D126" s="99" t="s">
        <v>2</v>
      </c>
      <c r="E126" s="158">
        <v>75000</v>
      </c>
      <c r="F126" s="103" t="s">
        <v>196</v>
      </c>
      <c r="G126" s="103" t="s">
        <v>196</v>
      </c>
      <c r="H126" s="103" t="s">
        <v>196</v>
      </c>
      <c r="I126" s="164" t="s">
        <v>617</v>
      </c>
      <c r="J126" s="118"/>
      <c r="K126" s="700"/>
      <c r="L126" s="742"/>
      <c r="M126" s="14"/>
      <c r="N126" s="711"/>
      <c r="O126" s="713"/>
      <c r="P126" s="713"/>
      <c r="Q126" s="713"/>
      <c r="R126" s="713"/>
      <c r="S126" s="7"/>
      <c r="T126" s="7"/>
      <c r="U126" s="7"/>
      <c r="V126" s="7"/>
    </row>
    <row r="127" spans="1:22" ht="30" customHeight="1">
      <c r="A127" s="108">
        <v>32</v>
      </c>
      <c r="B127" s="72" t="s">
        <v>608</v>
      </c>
      <c r="C127" s="3">
        <v>2240</v>
      </c>
      <c r="D127" s="95" t="s">
        <v>2</v>
      </c>
      <c r="E127" s="65">
        <f>90197+280-22000</f>
        <v>68477</v>
      </c>
      <c r="F127" s="103" t="s">
        <v>196</v>
      </c>
      <c r="G127" s="103" t="s">
        <v>196</v>
      </c>
      <c r="H127" s="103" t="s">
        <v>196</v>
      </c>
      <c r="I127" s="171" t="s">
        <v>609</v>
      </c>
      <c r="J127" s="118" t="s">
        <v>12</v>
      </c>
      <c r="K127" s="700" t="s">
        <v>3</v>
      </c>
      <c r="L127" s="742"/>
      <c r="M127" s="14"/>
      <c r="N127" s="711"/>
      <c r="O127" s="713"/>
      <c r="P127" s="713"/>
      <c r="Q127" s="713"/>
      <c r="R127" s="713"/>
      <c r="S127" s="7"/>
      <c r="T127" s="7"/>
      <c r="U127" s="7"/>
      <c r="V127" s="7"/>
    </row>
    <row r="128" spans="1:22" ht="41.25" customHeight="1">
      <c r="A128" s="107">
        <v>33</v>
      </c>
      <c r="B128" s="72" t="s">
        <v>606</v>
      </c>
      <c r="C128" s="3">
        <v>2240</v>
      </c>
      <c r="D128" s="95" t="s">
        <v>2</v>
      </c>
      <c r="E128" s="65">
        <v>65000</v>
      </c>
      <c r="F128" s="103" t="s">
        <v>196</v>
      </c>
      <c r="G128" s="103" t="s">
        <v>196</v>
      </c>
      <c r="H128" s="103" t="s">
        <v>196</v>
      </c>
      <c r="I128" s="171" t="s">
        <v>607</v>
      </c>
      <c r="J128" s="118"/>
      <c r="K128" s="700"/>
      <c r="L128" s="742"/>
      <c r="M128" s="14"/>
      <c r="N128" s="711"/>
      <c r="O128" s="713"/>
      <c r="P128" s="713"/>
      <c r="Q128" s="713"/>
      <c r="R128" s="713"/>
      <c r="S128" s="7"/>
      <c r="T128" s="7"/>
      <c r="U128" s="7"/>
      <c r="V128" s="7"/>
    </row>
    <row r="129" spans="1:22" ht="36.75" customHeight="1">
      <c r="A129" s="108">
        <v>34</v>
      </c>
      <c r="B129" s="72" t="s">
        <v>614</v>
      </c>
      <c r="C129" s="3">
        <v>2240</v>
      </c>
      <c r="D129" s="95" t="s">
        <v>2</v>
      </c>
      <c r="E129" s="65">
        <v>36700</v>
      </c>
      <c r="F129" s="103" t="s">
        <v>196</v>
      </c>
      <c r="G129" s="103" t="s">
        <v>196</v>
      </c>
      <c r="H129" s="103" t="s">
        <v>196</v>
      </c>
      <c r="I129" s="171" t="s">
        <v>615</v>
      </c>
      <c r="J129" s="118" t="s">
        <v>12</v>
      </c>
      <c r="K129" s="700" t="s">
        <v>3</v>
      </c>
      <c r="L129" s="742"/>
      <c r="M129" s="14"/>
      <c r="N129" s="711"/>
      <c r="O129" s="713"/>
      <c r="P129" s="713"/>
      <c r="Q129" s="713"/>
      <c r="R129" s="713"/>
      <c r="S129" s="7"/>
      <c r="T129" s="7"/>
      <c r="U129" s="7"/>
      <c r="V129" s="7"/>
    </row>
    <row r="130" spans="1:22" ht="31.5" customHeight="1">
      <c r="A130" s="107">
        <v>35</v>
      </c>
      <c r="B130" s="72" t="s">
        <v>612</v>
      </c>
      <c r="C130" s="3">
        <v>2240</v>
      </c>
      <c r="D130" s="95" t="s">
        <v>2</v>
      </c>
      <c r="E130" s="65">
        <v>17923.81</v>
      </c>
      <c r="F130" s="103" t="s">
        <v>196</v>
      </c>
      <c r="G130" s="103" t="s">
        <v>196</v>
      </c>
      <c r="H130" s="103" t="s">
        <v>196</v>
      </c>
      <c r="I130" s="171" t="s">
        <v>613</v>
      </c>
      <c r="J130" s="118" t="s">
        <v>12</v>
      </c>
      <c r="K130" s="700" t="s">
        <v>3</v>
      </c>
      <c r="L130" s="742"/>
      <c r="M130" s="14"/>
      <c r="N130" s="711"/>
      <c r="O130" s="713"/>
      <c r="P130" s="713"/>
      <c r="Q130" s="713"/>
      <c r="R130" s="713"/>
      <c r="S130" s="7"/>
      <c r="T130" s="7"/>
      <c r="U130" s="7"/>
      <c r="V130" s="7"/>
    </row>
    <row r="131" spans="1:22" ht="45.75" customHeight="1" thickBot="1">
      <c r="A131" s="108">
        <v>36</v>
      </c>
      <c r="B131" s="72" t="s">
        <v>611</v>
      </c>
      <c r="C131" s="3">
        <v>2240</v>
      </c>
      <c r="D131" s="95" t="s">
        <v>2</v>
      </c>
      <c r="E131" s="65">
        <v>30000</v>
      </c>
      <c r="F131" s="103" t="s">
        <v>196</v>
      </c>
      <c r="G131" s="103" t="s">
        <v>196</v>
      </c>
      <c r="H131" s="103" t="s">
        <v>196</v>
      </c>
      <c r="I131" s="171" t="s">
        <v>610</v>
      </c>
      <c r="J131" s="118" t="s">
        <v>12</v>
      </c>
      <c r="K131" s="700" t="s">
        <v>3</v>
      </c>
      <c r="L131" s="742"/>
      <c r="M131" s="14"/>
      <c r="N131" s="711"/>
      <c r="O131" s="713"/>
      <c r="P131" s="713"/>
      <c r="Q131" s="713"/>
      <c r="R131" s="713"/>
      <c r="S131" s="7"/>
      <c r="T131" s="7"/>
      <c r="U131" s="7"/>
      <c r="V131" s="7"/>
    </row>
    <row r="132" spans="1:22" ht="45.75" customHeight="1" hidden="1">
      <c r="A132" s="107"/>
      <c r="B132" s="68"/>
      <c r="C132" s="27"/>
      <c r="D132" s="99"/>
      <c r="E132" s="44">
        <f>SUM(E133:E133)</f>
        <v>383000</v>
      </c>
      <c r="F132" s="103"/>
      <c r="G132" s="103"/>
      <c r="H132" s="103"/>
      <c r="I132" s="164"/>
      <c r="J132" s="587"/>
      <c r="K132" s="701"/>
      <c r="L132" s="742"/>
      <c r="M132" s="14"/>
      <c r="N132" s="711"/>
      <c r="O132" s="713"/>
      <c r="P132" s="713"/>
      <c r="Q132" s="713"/>
      <c r="R132" s="713"/>
      <c r="S132" s="7"/>
      <c r="T132" s="7"/>
      <c r="U132" s="7"/>
      <c r="V132" s="7"/>
    </row>
    <row r="133" spans="1:22" ht="31.5" customHeight="1" thickBot="1">
      <c r="A133" s="109"/>
      <c r="B133" s="42" t="s">
        <v>461</v>
      </c>
      <c r="C133" s="43"/>
      <c r="D133" s="102"/>
      <c r="E133" s="44">
        <f>SUM(E135:E135)</f>
        <v>383000</v>
      </c>
      <c r="F133" s="43"/>
      <c r="G133" s="43"/>
      <c r="H133" s="43"/>
      <c r="I133" s="112"/>
      <c r="J133" s="587"/>
      <c r="K133" s="701"/>
      <c r="L133" s="742"/>
      <c r="M133" s="14"/>
      <c r="N133" s="711"/>
      <c r="O133" s="713"/>
      <c r="P133" s="713"/>
      <c r="Q133" s="713"/>
      <c r="R133" s="713"/>
      <c r="S133" s="7"/>
      <c r="T133" s="7"/>
      <c r="U133" s="7"/>
      <c r="V133" s="7"/>
    </row>
    <row r="134" spans="1:22" ht="15.75" customHeight="1" thickBot="1">
      <c r="A134" s="89" t="s">
        <v>178</v>
      </c>
      <c r="B134" s="90" t="s">
        <v>179</v>
      </c>
      <c r="C134" s="90" t="s">
        <v>180</v>
      </c>
      <c r="D134" s="90" t="s">
        <v>181</v>
      </c>
      <c r="E134" s="90" t="s">
        <v>182</v>
      </c>
      <c r="F134" s="90" t="s">
        <v>183</v>
      </c>
      <c r="G134" s="90" t="s">
        <v>184</v>
      </c>
      <c r="H134" s="90" t="s">
        <v>185</v>
      </c>
      <c r="I134" s="91" t="s">
        <v>197</v>
      </c>
      <c r="J134" s="587"/>
      <c r="K134" s="701"/>
      <c r="L134" s="742"/>
      <c r="M134" s="14"/>
      <c r="N134" s="711"/>
      <c r="O134" s="713"/>
      <c r="P134" s="713"/>
      <c r="Q134" s="713"/>
      <c r="R134" s="713"/>
      <c r="S134" s="7"/>
      <c r="T134" s="7"/>
      <c r="U134" s="7"/>
      <c r="V134" s="7"/>
    </row>
    <row r="135" spans="1:22" ht="45.75" customHeight="1" thickBot="1">
      <c r="A135" s="129">
        <v>1</v>
      </c>
      <c r="B135" s="130" t="s">
        <v>623</v>
      </c>
      <c r="C135" s="87">
        <v>2271</v>
      </c>
      <c r="D135" s="131" t="s">
        <v>2</v>
      </c>
      <c r="E135" s="132">
        <v>383000</v>
      </c>
      <c r="F135" s="39" t="s">
        <v>196</v>
      </c>
      <c r="G135" s="39" t="s">
        <v>196</v>
      </c>
      <c r="H135" s="39" t="s">
        <v>196</v>
      </c>
      <c r="I135" s="586" t="s">
        <v>627</v>
      </c>
      <c r="J135" s="587"/>
      <c r="K135" s="701"/>
      <c r="L135" s="742"/>
      <c r="M135" s="14"/>
      <c r="N135" s="711"/>
      <c r="O135" s="713"/>
      <c r="P135" s="713"/>
      <c r="Q135" s="713"/>
      <c r="R135" s="713"/>
      <c r="S135" s="7"/>
      <c r="T135" s="7"/>
      <c r="U135" s="7"/>
      <c r="V135" s="7"/>
    </row>
    <row r="136" spans="1:22" ht="17.25" customHeight="1">
      <c r="A136" s="109"/>
      <c r="B136" s="42" t="s">
        <v>462</v>
      </c>
      <c r="C136" s="43"/>
      <c r="D136" s="102"/>
      <c r="E136" s="44">
        <f>SUM(E137:E137)</f>
        <v>86400</v>
      </c>
      <c r="F136" s="43"/>
      <c r="G136" s="43"/>
      <c r="H136" s="43"/>
      <c r="I136" s="112"/>
      <c r="J136" s="587"/>
      <c r="K136" s="701"/>
      <c r="L136" s="742"/>
      <c r="M136" s="14"/>
      <c r="N136" s="711"/>
      <c r="O136" s="713"/>
      <c r="P136" s="713"/>
      <c r="Q136" s="713"/>
      <c r="R136" s="713"/>
      <c r="S136" s="7"/>
      <c r="T136" s="7"/>
      <c r="U136" s="7"/>
      <c r="V136" s="7"/>
    </row>
    <row r="137" spans="1:22" ht="30.75" customHeight="1" thickBot="1">
      <c r="A137" s="129">
        <v>1</v>
      </c>
      <c r="B137" s="130" t="s">
        <v>622</v>
      </c>
      <c r="C137" s="87">
        <v>2272</v>
      </c>
      <c r="D137" s="131" t="s">
        <v>2</v>
      </c>
      <c r="E137" s="132">
        <v>86400</v>
      </c>
      <c r="F137" s="39" t="s">
        <v>196</v>
      </c>
      <c r="G137" s="39" t="s">
        <v>196</v>
      </c>
      <c r="H137" s="39" t="s">
        <v>196</v>
      </c>
      <c r="I137" s="586" t="s">
        <v>624</v>
      </c>
      <c r="J137" s="101" t="s">
        <v>81</v>
      </c>
      <c r="K137" s="702" t="s">
        <v>80</v>
      </c>
      <c r="L137" s="727"/>
      <c r="M137" s="14"/>
      <c r="N137" s="713"/>
      <c r="O137" s="727"/>
      <c r="P137" s="713"/>
      <c r="Q137" s="713"/>
      <c r="R137" s="713"/>
      <c r="S137" s="7"/>
      <c r="T137" s="7"/>
      <c r="U137" s="7"/>
      <c r="V137" s="7"/>
    </row>
    <row r="138" spans="1:22" ht="18" customHeight="1" thickBot="1">
      <c r="A138" s="109"/>
      <c r="B138" s="42" t="s">
        <v>463</v>
      </c>
      <c r="C138" s="43"/>
      <c r="D138" s="102"/>
      <c r="E138" s="44">
        <f>SUM(E139:E139)</f>
        <v>310000</v>
      </c>
      <c r="F138" s="43"/>
      <c r="G138" s="43"/>
      <c r="H138" s="43"/>
      <c r="I138" s="112"/>
      <c r="J138" s="101" t="s">
        <v>81</v>
      </c>
      <c r="K138" s="702" t="s">
        <v>80</v>
      </c>
      <c r="L138" s="727"/>
      <c r="M138" s="14"/>
      <c r="N138" s="713"/>
      <c r="O138" s="727"/>
      <c r="P138" s="713"/>
      <c r="Q138" s="713"/>
      <c r="R138" s="713"/>
      <c r="S138" s="7"/>
      <c r="T138" s="7"/>
      <c r="U138" s="7"/>
      <c r="V138" s="7"/>
    </row>
    <row r="139" spans="1:22" ht="27" customHeight="1" thickBot="1">
      <c r="A139" s="129">
        <v>1</v>
      </c>
      <c r="B139" s="449" t="s">
        <v>625</v>
      </c>
      <c r="C139" s="87">
        <v>2273</v>
      </c>
      <c r="D139" s="131" t="s">
        <v>2</v>
      </c>
      <c r="E139" s="132">
        <v>310000</v>
      </c>
      <c r="F139" s="39" t="s">
        <v>196</v>
      </c>
      <c r="G139" s="39" t="s">
        <v>196</v>
      </c>
      <c r="H139" s="39" t="s">
        <v>196</v>
      </c>
      <c r="I139" s="586" t="s">
        <v>626</v>
      </c>
      <c r="J139" s="101" t="s">
        <v>81</v>
      </c>
      <c r="K139" s="702" t="s">
        <v>80</v>
      </c>
      <c r="L139" s="727"/>
      <c r="M139" s="14"/>
      <c r="N139" s="713"/>
      <c r="O139" s="727"/>
      <c r="P139" s="713"/>
      <c r="Q139" s="713"/>
      <c r="R139" s="713"/>
      <c r="S139" s="7"/>
      <c r="T139" s="7"/>
      <c r="U139" s="7"/>
      <c r="V139" s="7"/>
    </row>
    <row r="140" spans="1:22" ht="20.25" customHeight="1" hidden="1">
      <c r="A140" s="109"/>
      <c r="B140" s="42"/>
      <c r="C140" s="43"/>
      <c r="D140" s="102"/>
      <c r="E140" s="44"/>
      <c r="F140" s="43"/>
      <c r="G140" s="43"/>
      <c r="H140" s="43"/>
      <c r="I140" s="112"/>
      <c r="J140" s="127"/>
      <c r="K140" s="703"/>
      <c r="L140" s="743"/>
      <c r="M140" s="721" t="s">
        <v>339</v>
      </c>
      <c r="N140" s="713"/>
      <c r="O140" s="713"/>
      <c r="P140" s="713"/>
      <c r="Q140" s="713"/>
      <c r="R140" s="713"/>
      <c r="S140" s="7"/>
      <c r="T140" s="7"/>
      <c r="U140" s="7"/>
      <c r="V140" s="7"/>
    </row>
    <row r="141" spans="1:22" ht="42.75" customHeight="1" hidden="1">
      <c r="A141" s="129">
        <v>1</v>
      </c>
      <c r="B141" s="130"/>
      <c r="C141" s="87"/>
      <c r="D141" s="131"/>
      <c r="E141" s="132"/>
      <c r="F141" s="39"/>
      <c r="G141" s="39"/>
      <c r="H141" s="39"/>
      <c r="I141" s="586"/>
      <c r="J141" s="128" t="s">
        <v>12</v>
      </c>
      <c r="K141" s="704" t="s">
        <v>3</v>
      </c>
      <c r="L141" s="744"/>
      <c r="M141" s="721">
        <f>'8.01'!Q33</f>
        <v>290700</v>
      </c>
      <c r="N141" s="722"/>
      <c r="O141" s="722"/>
      <c r="P141" s="713"/>
      <c r="Q141" s="713"/>
      <c r="R141" s="713"/>
      <c r="S141" s="7"/>
      <c r="T141" s="7"/>
      <c r="U141" s="7"/>
      <c r="V141" s="7"/>
    </row>
    <row r="142" spans="1:22" ht="20.25" customHeight="1" hidden="1" thickBot="1">
      <c r="A142" s="109"/>
      <c r="B142" s="42"/>
      <c r="C142" s="43"/>
      <c r="D142" s="102"/>
      <c r="E142" s="44"/>
      <c r="F142" s="43"/>
      <c r="G142" s="43"/>
      <c r="H142" s="43"/>
      <c r="I142" s="112"/>
      <c r="J142" s="127"/>
      <c r="K142" s="703"/>
      <c r="L142" s="743"/>
      <c r="M142" s="721" t="s">
        <v>339</v>
      </c>
      <c r="N142" s="713"/>
      <c r="O142" s="713"/>
      <c r="P142" s="713"/>
      <c r="Q142" s="713"/>
      <c r="R142" s="713"/>
      <c r="S142" s="7"/>
      <c r="T142" s="7"/>
      <c r="U142" s="7"/>
      <c r="V142" s="7"/>
    </row>
    <row r="143" spans="1:22" ht="29.25" customHeight="1" hidden="1">
      <c r="A143" s="129">
        <v>1</v>
      </c>
      <c r="B143" s="130"/>
      <c r="C143" s="87"/>
      <c r="D143" s="131"/>
      <c r="E143" s="132"/>
      <c r="F143" s="39"/>
      <c r="G143" s="39"/>
      <c r="H143" s="39"/>
      <c r="I143" s="586"/>
      <c r="J143" s="128" t="s">
        <v>12</v>
      </c>
      <c r="K143" s="704" t="s">
        <v>3</v>
      </c>
      <c r="L143" s="744"/>
      <c r="M143" s="721">
        <f>'8.01'!Q34</f>
        <v>19345</v>
      </c>
      <c r="N143" s="722"/>
      <c r="O143" s="722"/>
      <c r="P143" s="713"/>
      <c r="Q143" s="713"/>
      <c r="R143" s="713"/>
      <c r="S143" s="7"/>
      <c r="T143" s="7"/>
      <c r="U143" s="7"/>
      <c r="V143" s="7"/>
    </row>
    <row r="144" spans="1:22" ht="18" customHeight="1" hidden="1">
      <c r="A144" s="109"/>
      <c r="B144" s="42"/>
      <c r="C144" s="43"/>
      <c r="D144" s="102"/>
      <c r="E144" s="44"/>
      <c r="F144" s="43"/>
      <c r="G144" s="43"/>
      <c r="H144" s="43"/>
      <c r="I144" s="112"/>
      <c r="J144" s="127"/>
      <c r="K144" s="703"/>
      <c r="L144" s="743"/>
      <c r="M144" s="721" t="s">
        <v>339</v>
      </c>
      <c r="N144" s="713"/>
      <c r="O144" s="713"/>
      <c r="P144" s="713"/>
      <c r="Q144" s="713"/>
      <c r="R144" s="713"/>
      <c r="S144" s="7"/>
      <c r="T144" s="7"/>
      <c r="U144" s="7"/>
      <c r="V144" s="7"/>
    </row>
    <row r="145" spans="1:22" ht="26.25" customHeight="1" hidden="1">
      <c r="A145" s="129">
        <v>1</v>
      </c>
      <c r="B145" s="449"/>
      <c r="C145" s="87"/>
      <c r="D145" s="131"/>
      <c r="E145" s="132"/>
      <c r="F145" s="39"/>
      <c r="G145" s="39"/>
      <c r="H145" s="39"/>
      <c r="I145" s="586"/>
      <c r="J145" s="128" t="s">
        <v>12</v>
      </c>
      <c r="K145" s="704" t="s">
        <v>3</v>
      </c>
      <c r="L145" s="744"/>
      <c r="M145" s="721">
        <f>'8.01'!Q35</f>
        <v>306536</v>
      </c>
      <c r="N145" s="722"/>
      <c r="O145" s="722"/>
      <c r="P145" s="713"/>
      <c r="Q145" s="713"/>
      <c r="R145" s="713"/>
      <c r="S145" s="7"/>
      <c r="T145" s="7"/>
      <c r="U145" s="7"/>
      <c r="V145" s="7"/>
    </row>
    <row r="146" spans="1:22" ht="27" customHeight="1" hidden="1">
      <c r="A146" s="108">
        <v>12</v>
      </c>
      <c r="B146" s="72" t="s">
        <v>211</v>
      </c>
      <c r="C146" s="13">
        <v>1165</v>
      </c>
      <c r="D146" s="95" t="s">
        <v>2</v>
      </c>
      <c r="E146" s="180"/>
      <c r="F146" s="103" t="s">
        <v>196</v>
      </c>
      <c r="G146" s="103" t="s">
        <v>196</v>
      </c>
      <c r="H146" s="103" t="s">
        <v>196</v>
      </c>
      <c r="I146" s="59" t="s">
        <v>210</v>
      </c>
      <c r="J146" s="118" t="s">
        <v>12</v>
      </c>
      <c r="K146" s="700" t="s">
        <v>3</v>
      </c>
      <c r="L146" s="742"/>
      <c r="M146" s="14"/>
      <c r="N146" s="711"/>
      <c r="O146" s="713"/>
      <c r="P146" s="713"/>
      <c r="Q146" s="713"/>
      <c r="R146" s="713"/>
      <c r="S146" s="7"/>
      <c r="T146" s="7"/>
      <c r="U146" s="7"/>
      <c r="V146" s="7"/>
    </row>
    <row r="147" spans="1:18" ht="17.25" customHeight="1" hidden="1">
      <c r="A147" s="89" t="s">
        <v>178</v>
      </c>
      <c r="B147" s="90" t="s">
        <v>179</v>
      </c>
      <c r="C147" s="90" t="s">
        <v>180</v>
      </c>
      <c r="D147" s="90" t="s">
        <v>181</v>
      </c>
      <c r="E147" s="90" t="s">
        <v>182</v>
      </c>
      <c r="F147" s="90" t="s">
        <v>183</v>
      </c>
      <c r="G147" s="90" t="s">
        <v>184</v>
      </c>
      <c r="H147" s="90" t="s">
        <v>185</v>
      </c>
      <c r="I147" s="91" t="s">
        <v>197</v>
      </c>
      <c r="J147" s="152" t="s">
        <v>198</v>
      </c>
      <c r="K147" s="693" t="s">
        <v>199</v>
      </c>
      <c r="L147" s="738"/>
      <c r="M147" s="714"/>
      <c r="N147" s="711"/>
      <c r="O147" s="711"/>
      <c r="P147" s="711"/>
      <c r="Q147" s="711"/>
      <c r="R147" s="711"/>
    </row>
    <row r="148" spans="1:22" ht="27.75" customHeight="1" hidden="1">
      <c r="A148" s="107">
        <v>13</v>
      </c>
      <c r="B148" s="72" t="s">
        <v>215</v>
      </c>
      <c r="C148" s="13">
        <v>1165</v>
      </c>
      <c r="D148" s="95" t="s">
        <v>2</v>
      </c>
      <c r="E148" s="48"/>
      <c r="F148" s="103" t="s">
        <v>196</v>
      </c>
      <c r="G148" s="103" t="s">
        <v>196</v>
      </c>
      <c r="H148" s="103" t="s">
        <v>196</v>
      </c>
      <c r="I148" s="59" t="s">
        <v>216</v>
      </c>
      <c r="J148" s="118" t="s">
        <v>12</v>
      </c>
      <c r="K148" s="700" t="s">
        <v>3</v>
      </c>
      <c r="L148" s="742"/>
      <c r="M148" s="14"/>
      <c r="N148" s="711"/>
      <c r="O148" s="713"/>
      <c r="P148" s="713"/>
      <c r="Q148" s="713"/>
      <c r="R148" s="713"/>
      <c r="S148" s="7"/>
      <c r="T148" s="7"/>
      <c r="U148" s="7"/>
      <c r="V148" s="7"/>
    </row>
    <row r="149" spans="1:22" ht="24" customHeight="1" hidden="1" thickBot="1">
      <c r="A149" s="108">
        <v>14</v>
      </c>
      <c r="B149" s="72" t="s">
        <v>213</v>
      </c>
      <c r="C149" s="13">
        <v>1165</v>
      </c>
      <c r="D149" s="95" t="s">
        <v>2</v>
      </c>
      <c r="E149" s="48"/>
      <c r="F149" s="103" t="s">
        <v>196</v>
      </c>
      <c r="G149" s="103" t="s">
        <v>196</v>
      </c>
      <c r="H149" s="103" t="s">
        <v>196</v>
      </c>
      <c r="I149" s="59" t="s">
        <v>214</v>
      </c>
      <c r="J149" s="118" t="s">
        <v>12</v>
      </c>
      <c r="K149" s="700" t="s">
        <v>3</v>
      </c>
      <c r="L149" s="742"/>
      <c r="M149" s="14"/>
      <c r="N149" s="711"/>
      <c r="O149" s="713"/>
      <c r="P149" s="713"/>
      <c r="Q149" s="713"/>
      <c r="R149" s="713"/>
      <c r="S149" s="7"/>
      <c r="T149" s="7"/>
      <c r="U149" s="7"/>
      <c r="V149" s="7"/>
    </row>
    <row r="150" spans="1:22" ht="30" customHeight="1" hidden="1">
      <c r="A150" s="107">
        <v>15</v>
      </c>
      <c r="B150" s="72" t="s">
        <v>209</v>
      </c>
      <c r="C150" s="13">
        <v>1165</v>
      </c>
      <c r="D150" s="95" t="s">
        <v>2</v>
      </c>
      <c r="E150" s="48"/>
      <c r="F150" s="103" t="s">
        <v>196</v>
      </c>
      <c r="G150" s="103" t="s">
        <v>196</v>
      </c>
      <c r="H150" s="103" t="s">
        <v>196</v>
      </c>
      <c r="I150" s="59" t="s">
        <v>208</v>
      </c>
      <c r="J150" s="118"/>
      <c r="K150" s="700"/>
      <c r="L150" s="742"/>
      <c r="M150" s="14"/>
      <c r="N150" s="711"/>
      <c r="O150" s="713"/>
      <c r="P150" s="713"/>
      <c r="Q150" s="713"/>
      <c r="R150" s="713"/>
      <c r="S150" s="7"/>
      <c r="T150" s="7"/>
      <c r="U150" s="7"/>
      <c r="V150" s="7"/>
    </row>
    <row r="151" spans="1:22" ht="38.25" customHeight="1" hidden="1">
      <c r="A151" s="108">
        <v>16</v>
      </c>
      <c r="B151" s="72" t="s">
        <v>207</v>
      </c>
      <c r="C151" s="13">
        <v>1165</v>
      </c>
      <c r="D151" s="95" t="s">
        <v>2</v>
      </c>
      <c r="E151" s="48"/>
      <c r="F151" s="103" t="s">
        <v>196</v>
      </c>
      <c r="G151" s="103" t="s">
        <v>196</v>
      </c>
      <c r="H151" s="103" t="s">
        <v>196</v>
      </c>
      <c r="I151" s="59" t="s">
        <v>206</v>
      </c>
      <c r="J151" s="118"/>
      <c r="K151" s="700"/>
      <c r="L151" s="742"/>
      <c r="M151" s="14"/>
      <c r="N151" s="711"/>
      <c r="O151" s="713"/>
      <c r="P151" s="713"/>
      <c r="Q151" s="713"/>
      <c r="R151" s="713"/>
      <c r="S151" s="7"/>
      <c r="T151" s="7"/>
      <c r="U151" s="7"/>
      <c r="V151" s="7"/>
    </row>
    <row r="152" spans="1:22" ht="36.75" customHeight="1" hidden="1">
      <c r="A152" s="107">
        <v>12</v>
      </c>
      <c r="B152" s="72" t="s">
        <v>217</v>
      </c>
      <c r="C152" s="13">
        <v>1165</v>
      </c>
      <c r="D152" s="95" t="s">
        <v>2</v>
      </c>
      <c r="E152" s="48"/>
      <c r="F152" s="103" t="s">
        <v>196</v>
      </c>
      <c r="G152" s="103" t="s">
        <v>196</v>
      </c>
      <c r="H152" s="103" t="s">
        <v>196</v>
      </c>
      <c r="I152" s="59" t="s">
        <v>218</v>
      </c>
      <c r="J152" s="118"/>
      <c r="K152" s="700"/>
      <c r="L152" s="742"/>
      <c r="M152" s="14"/>
      <c r="N152" s="711"/>
      <c r="O152" s="713"/>
      <c r="P152" s="713"/>
      <c r="Q152" s="713"/>
      <c r="R152" s="713"/>
      <c r="S152" s="7"/>
      <c r="T152" s="7"/>
      <c r="U152" s="7"/>
      <c r="V152" s="7"/>
    </row>
    <row r="153" spans="1:22" ht="51" customHeight="1" hidden="1">
      <c r="A153" s="107"/>
      <c r="B153" s="72"/>
      <c r="C153" s="13"/>
      <c r="D153" s="95"/>
      <c r="E153" s="48"/>
      <c r="F153" s="103"/>
      <c r="G153" s="103"/>
      <c r="H153" s="103"/>
      <c r="I153" s="59"/>
      <c r="J153" s="118"/>
      <c r="K153" s="700"/>
      <c r="L153" s="742"/>
      <c r="M153" s="14"/>
      <c r="N153" s="711"/>
      <c r="O153" s="713"/>
      <c r="P153" s="713"/>
      <c r="Q153" s="713"/>
      <c r="R153" s="713"/>
      <c r="S153" s="7"/>
      <c r="T153" s="7"/>
      <c r="U153" s="7"/>
      <c r="V153" s="7"/>
    </row>
    <row r="154" spans="1:22" s="166" customFormat="1" ht="30" customHeight="1" hidden="1">
      <c r="A154" s="159">
        <v>19</v>
      </c>
      <c r="B154" s="168" t="s">
        <v>106</v>
      </c>
      <c r="C154" s="169">
        <v>1165</v>
      </c>
      <c r="D154" s="170" t="s">
        <v>79</v>
      </c>
      <c r="E154" s="25"/>
      <c r="F154" s="162" t="s">
        <v>196</v>
      </c>
      <c r="G154" s="162" t="s">
        <v>196</v>
      </c>
      <c r="H154" s="162" t="s">
        <v>196</v>
      </c>
      <c r="I154" s="171" t="s">
        <v>111</v>
      </c>
      <c r="J154" s="172" t="s">
        <v>12</v>
      </c>
      <c r="K154" s="699" t="s">
        <v>3</v>
      </c>
      <c r="L154" s="724"/>
      <c r="M154" s="719"/>
      <c r="N154" s="711"/>
      <c r="O154" s="720"/>
      <c r="P154" s="720"/>
      <c r="Q154" s="720"/>
      <c r="R154" s="720"/>
      <c r="S154" s="24"/>
      <c r="T154" s="24"/>
      <c r="U154" s="24"/>
      <c r="V154" s="24"/>
    </row>
    <row r="155" spans="1:22" s="166" customFormat="1" ht="33.75" customHeight="1" hidden="1">
      <c r="A155" s="167">
        <v>20</v>
      </c>
      <c r="B155" s="168" t="s">
        <v>108</v>
      </c>
      <c r="C155" s="169">
        <v>1165</v>
      </c>
      <c r="D155" s="170" t="s">
        <v>2</v>
      </c>
      <c r="E155" s="25"/>
      <c r="F155" s="162" t="s">
        <v>196</v>
      </c>
      <c r="G155" s="162" t="s">
        <v>196</v>
      </c>
      <c r="H155" s="162" t="s">
        <v>196</v>
      </c>
      <c r="I155" s="171" t="s">
        <v>107</v>
      </c>
      <c r="J155" s="172" t="s">
        <v>12</v>
      </c>
      <c r="K155" s="699" t="s">
        <v>3</v>
      </c>
      <c r="L155" s="724"/>
      <c r="M155" s="719"/>
      <c r="N155" s="711"/>
      <c r="O155" s="720"/>
      <c r="P155" s="728"/>
      <c r="Q155" s="720"/>
      <c r="R155" s="720"/>
      <c r="S155" s="24"/>
      <c r="T155" s="24"/>
      <c r="U155" s="24"/>
      <c r="V155" s="24"/>
    </row>
    <row r="156" spans="1:22" s="166" customFormat="1" ht="31.5" customHeight="1" hidden="1">
      <c r="A156" s="174">
        <v>21</v>
      </c>
      <c r="B156" s="175" t="s">
        <v>110</v>
      </c>
      <c r="C156" s="176">
        <v>1165</v>
      </c>
      <c r="D156" s="177" t="s">
        <v>79</v>
      </c>
      <c r="E156" s="178"/>
      <c r="F156" s="177" t="s">
        <v>196</v>
      </c>
      <c r="G156" s="177" t="s">
        <v>196</v>
      </c>
      <c r="H156" s="177" t="s">
        <v>196</v>
      </c>
      <c r="I156" s="179" t="s">
        <v>109</v>
      </c>
      <c r="J156" s="172" t="s">
        <v>12</v>
      </c>
      <c r="K156" s="699" t="s">
        <v>3</v>
      </c>
      <c r="L156" s="724"/>
      <c r="M156" s="719"/>
      <c r="N156" s="711"/>
      <c r="O156" s="720"/>
      <c r="P156" s="720"/>
      <c r="Q156" s="720"/>
      <c r="R156" s="720"/>
      <c r="S156" s="24"/>
      <c r="T156" s="24"/>
      <c r="U156" s="24"/>
      <c r="V156" s="24"/>
    </row>
    <row r="157" spans="1:22" ht="12" customHeight="1">
      <c r="A157" s="109"/>
      <c r="B157" s="42" t="s">
        <v>464</v>
      </c>
      <c r="C157" s="43"/>
      <c r="D157" s="102"/>
      <c r="E157" s="44">
        <f>SUM(E158:E161)</f>
        <v>35000</v>
      </c>
      <c r="F157" s="43"/>
      <c r="G157" s="43"/>
      <c r="H157" s="43"/>
      <c r="I157" s="112"/>
      <c r="J157" s="110"/>
      <c r="K157" s="705"/>
      <c r="L157" s="743"/>
      <c r="M157" s="400" t="s">
        <v>398</v>
      </c>
      <c r="N157" s="722"/>
      <c r="O157" s="713"/>
      <c r="P157" s="713"/>
      <c r="Q157" s="713"/>
      <c r="R157" s="713"/>
      <c r="S157" s="7"/>
      <c r="T157" s="7"/>
      <c r="U157" s="7"/>
      <c r="V157" s="7"/>
    </row>
    <row r="158" spans="1:22" ht="71.25" customHeight="1" thickBot="1">
      <c r="A158" s="115">
        <v>1</v>
      </c>
      <c r="B158" s="394" t="s">
        <v>551</v>
      </c>
      <c r="C158" s="56">
        <v>2282</v>
      </c>
      <c r="D158" s="96" t="s">
        <v>2</v>
      </c>
      <c r="E158" s="116">
        <v>35000</v>
      </c>
      <c r="F158" s="39" t="s">
        <v>196</v>
      </c>
      <c r="G158" s="39" t="s">
        <v>196</v>
      </c>
      <c r="H158" s="39" t="s">
        <v>196</v>
      </c>
      <c r="I158" s="179" t="s">
        <v>552</v>
      </c>
      <c r="J158" s="114" t="s">
        <v>171</v>
      </c>
      <c r="K158" s="691" t="s">
        <v>115</v>
      </c>
      <c r="L158" s="16"/>
      <c r="M158" s="400" t="s">
        <v>398</v>
      </c>
      <c r="N158" s="713"/>
      <c r="O158" s="713"/>
      <c r="P158" s="713"/>
      <c r="Q158" s="713"/>
      <c r="R158" s="713"/>
      <c r="S158" s="7"/>
      <c r="T158" s="7"/>
      <c r="U158" s="7"/>
      <c r="V158" s="7"/>
    </row>
    <row r="159" spans="1:22" ht="13.5" hidden="1" thickBot="1">
      <c r="A159" s="74">
        <v>2</v>
      </c>
      <c r="B159" s="73" t="s">
        <v>162</v>
      </c>
      <c r="C159" s="27">
        <v>1172</v>
      </c>
      <c r="D159" s="103" t="s">
        <v>2</v>
      </c>
      <c r="E159" s="29"/>
      <c r="F159" s="27"/>
      <c r="G159" s="27"/>
      <c r="H159" s="27"/>
      <c r="I159" s="155"/>
      <c r="J159" s="153" t="s">
        <v>117</v>
      </c>
      <c r="K159" s="706" t="s">
        <v>3</v>
      </c>
      <c r="L159" s="744"/>
      <c r="M159" s="714"/>
      <c r="N159" s="722"/>
      <c r="O159" s="713"/>
      <c r="P159" s="713"/>
      <c r="Q159" s="713"/>
      <c r="R159" s="713"/>
      <c r="S159" s="7"/>
      <c r="T159" s="7"/>
      <c r="U159" s="7"/>
      <c r="V159" s="7"/>
    </row>
    <row r="160" spans="1:22" ht="28.5" customHeight="1" hidden="1">
      <c r="A160" s="36">
        <v>3</v>
      </c>
      <c r="B160" s="73" t="s">
        <v>162</v>
      </c>
      <c r="C160" s="27">
        <v>1172</v>
      </c>
      <c r="D160" s="103" t="s">
        <v>2</v>
      </c>
      <c r="E160" s="5"/>
      <c r="F160" s="3"/>
      <c r="G160" s="3"/>
      <c r="H160" s="3"/>
      <c r="I160" s="156"/>
      <c r="J160" s="114" t="s">
        <v>117</v>
      </c>
      <c r="K160" s="706" t="s">
        <v>3</v>
      </c>
      <c r="L160" s="744"/>
      <c r="M160" s="14"/>
      <c r="N160" s="711"/>
      <c r="O160" s="713"/>
      <c r="P160" s="713"/>
      <c r="Q160" s="713"/>
      <c r="R160" s="713"/>
      <c r="S160" s="7"/>
      <c r="T160" s="7"/>
      <c r="U160" s="7"/>
      <c r="V160" s="7"/>
    </row>
    <row r="161" spans="1:22" ht="42.75" customHeight="1" hidden="1">
      <c r="A161" s="37">
        <v>1</v>
      </c>
      <c r="B161" s="38" t="s">
        <v>116</v>
      </c>
      <c r="C161" s="39">
        <v>1172</v>
      </c>
      <c r="D161" s="104" t="s">
        <v>2</v>
      </c>
      <c r="E161" s="40"/>
      <c r="F161" s="39"/>
      <c r="G161" s="39"/>
      <c r="H161" s="39"/>
      <c r="I161" s="157" t="s">
        <v>44</v>
      </c>
      <c r="J161" s="154" t="s">
        <v>43</v>
      </c>
      <c r="K161" s="707" t="s">
        <v>115</v>
      </c>
      <c r="L161" s="16"/>
      <c r="M161" s="14"/>
      <c r="N161" s="711"/>
      <c r="O161" s="713"/>
      <c r="P161" s="713"/>
      <c r="Q161" s="713"/>
      <c r="R161" s="713"/>
      <c r="S161" s="7"/>
      <c r="T161" s="7"/>
      <c r="U161" s="7"/>
      <c r="V161" s="7"/>
    </row>
    <row r="162" spans="1:22" ht="21" customHeight="1">
      <c r="A162" s="109"/>
      <c r="B162" s="42" t="s">
        <v>465</v>
      </c>
      <c r="C162" s="43"/>
      <c r="D162" s="102"/>
      <c r="E162" s="44">
        <f>SUM(E163:E184)</f>
        <v>400453</v>
      </c>
      <c r="F162" s="43"/>
      <c r="G162" s="43"/>
      <c r="H162" s="43"/>
      <c r="I162" s="112"/>
      <c r="J162" s="110">
        <f>585000+35200</f>
        <v>620200</v>
      </c>
      <c r="K162" s="705"/>
      <c r="L162" s="743"/>
      <c r="M162" s="714" t="s">
        <v>398</v>
      </c>
      <c r="N162" s="729"/>
      <c r="O162" s="713"/>
      <c r="P162" s="730"/>
      <c r="Q162" s="713"/>
      <c r="R162" s="713"/>
      <c r="S162" s="7"/>
      <c r="T162" s="7"/>
      <c r="U162" s="7"/>
      <c r="V162" s="7"/>
    </row>
    <row r="163" spans="1:22" ht="27" customHeight="1" hidden="1">
      <c r="A163" s="376"/>
      <c r="B163" s="4" t="s">
        <v>322</v>
      </c>
      <c r="C163" s="3">
        <v>3110</v>
      </c>
      <c r="D163" s="94" t="s">
        <v>2</v>
      </c>
      <c r="E163" s="5">
        <v>0</v>
      </c>
      <c r="F163" s="3" t="s">
        <v>196</v>
      </c>
      <c r="G163" s="3" t="s">
        <v>196</v>
      </c>
      <c r="H163" s="3" t="s">
        <v>196</v>
      </c>
      <c r="I163" s="136"/>
      <c r="J163" s="111" t="s">
        <v>127</v>
      </c>
      <c r="K163" s="708" t="s">
        <v>3</v>
      </c>
      <c r="L163" s="744"/>
      <c r="M163" s="14"/>
      <c r="N163" s="711"/>
      <c r="O163" s="713"/>
      <c r="P163" s="713"/>
      <c r="Q163" s="713"/>
      <c r="R163" s="713"/>
      <c r="S163" s="7"/>
      <c r="T163" s="7"/>
      <c r="U163" s="7"/>
      <c r="V163" s="7"/>
    </row>
    <row r="164" spans="1:22" ht="27" customHeight="1">
      <c r="A164" s="429"/>
      <c r="B164" s="409" t="s">
        <v>322</v>
      </c>
      <c r="C164" s="3"/>
      <c r="D164" s="94"/>
      <c r="E164" s="5">
        <v>170200</v>
      </c>
      <c r="F164" s="3"/>
      <c r="G164" s="3"/>
      <c r="H164" s="3"/>
      <c r="I164" s="136"/>
      <c r="J164" s="592"/>
      <c r="K164" s="709"/>
      <c r="L164" s="744"/>
      <c r="M164" s="714" t="s">
        <v>398</v>
      </c>
      <c r="N164" s="711"/>
      <c r="O164" s="713"/>
      <c r="P164" s="713"/>
      <c r="Q164" s="713"/>
      <c r="R164" s="713"/>
      <c r="S164" s="7"/>
      <c r="T164" s="7"/>
      <c r="U164" s="7"/>
      <c r="V164" s="7"/>
    </row>
    <row r="165" spans="1:22" ht="31.5" customHeight="1" hidden="1">
      <c r="A165" s="425">
        <v>1</v>
      </c>
      <c r="B165" s="424" t="s">
        <v>653</v>
      </c>
      <c r="C165" s="3">
        <v>3110</v>
      </c>
      <c r="D165" s="6" t="s">
        <v>2</v>
      </c>
      <c r="E165" s="5">
        <v>0</v>
      </c>
      <c r="F165" s="3" t="s">
        <v>196</v>
      </c>
      <c r="G165" s="3" t="s">
        <v>196</v>
      </c>
      <c r="H165" s="3" t="s">
        <v>196</v>
      </c>
      <c r="I165" s="584" t="s">
        <v>492</v>
      </c>
      <c r="J165" s="416" t="s">
        <v>127</v>
      </c>
      <c r="K165" s="691" t="s">
        <v>115</v>
      </c>
      <c r="L165" s="16"/>
      <c r="M165" s="14"/>
      <c r="N165" s="713"/>
      <c r="O165" s="713"/>
      <c r="P165" s="713"/>
      <c r="Q165" s="713"/>
      <c r="R165" s="713"/>
      <c r="S165" s="7"/>
      <c r="T165" s="7"/>
      <c r="U165" s="7"/>
      <c r="V165" s="7"/>
    </row>
    <row r="166" spans="1:22" ht="31.5" customHeight="1">
      <c r="A166" s="589">
        <v>1</v>
      </c>
      <c r="B166" s="590" t="s">
        <v>633</v>
      </c>
      <c r="C166" s="459">
        <v>3110</v>
      </c>
      <c r="D166" s="6" t="s">
        <v>2</v>
      </c>
      <c r="E166" s="595">
        <v>40000</v>
      </c>
      <c r="F166" s="3" t="s">
        <v>196</v>
      </c>
      <c r="G166" s="3" t="s">
        <v>196</v>
      </c>
      <c r="H166" s="3" t="s">
        <v>196</v>
      </c>
      <c r="I166" s="591" t="s">
        <v>666</v>
      </c>
      <c r="J166" s="416"/>
      <c r="K166" s="691"/>
      <c r="L166" s="16"/>
      <c r="M166" s="14"/>
      <c r="N166" s="713"/>
      <c r="O166" s="713"/>
      <c r="P166" s="713"/>
      <c r="Q166" s="713"/>
      <c r="R166" s="713"/>
      <c r="S166" s="7"/>
      <c r="T166" s="7"/>
      <c r="U166" s="7"/>
      <c r="V166" s="7"/>
    </row>
    <row r="167" spans="1:22" ht="29.25" customHeight="1" hidden="1" thickBot="1">
      <c r="A167" s="427">
        <v>2</v>
      </c>
      <c r="B167" s="428" t="s">
        <v>634</v>
      </c>
      <c r="C167" s="56">
        <v>3110</v>
      </c>
      <c r="D167" s="418" t="s">
        <v>2</v>
      </c>
      <c r="E167" s="116">
        <v>0</v>
      </c>
      <c r="F167" s="56" t="s">
        <v>196</v>
      </c>
      <c r="G167" s="56" t="s">
        <v>196</v>
      </c>
      <c r="H167" s="56" t="s">
        <v>196</v>
      </c>
      <c r="I167" s="179" t="s">
        <v>635</v>
      </c>
      <c r="J167" s="416" t="s">
        <v>127</v>
      </c>
      <c r="K167" s="691" t="s">
        <v>115</v>
      </c>
      <c r="L167" s="16"/>
      <c r="M167" s="14"/>
      <c r="N167" s="711"/>
      <c r="O167" s="713"/>
      <c r="P167" s="713"/>
      <c r="Q167" s="713"/>
      <c r="R167" s="713"/>
      <c r="S167" s="7"/>
      <c r="T167" s="7"/>
      <c r="U167" s="7"/>
      <c r="V167" s="7"/>
    </row>
    <row r="168" spans="1:18" ht="15.75" customHeight="1" hidden="1" thickBot="1">
      <c r="A168" s="89" t="s">
        <v>178</v>
      </c>
      <c r="B168" s="90" t="s">
        <v>179</v>
      </c>
      <c r="C168" s="90" t="s">
        <v>180</v>
      </c>
      <c r="D168" s="90" t="s">
        <v>181</v>
      </c>
      <c r="E168" s="90" t="s">
        <v>182</v>
      </c>
      <c r="F168" s="90" t="s">
        <v>183</v>
      </c>
      <c r="G168" s="90" t="s">
        <v>184</v>
      </c>
      <c r="H168" s="90" t="s">
        <v>185</v>
      </c>
      <c r="I168" s="91" t="s">
        <v>197</v>
      </c>
      <c r="J168" s="152" t="s">
        <v>198</v>
      </c>
      <c r="K168" s="693" t="s">
        <v>199</v>
      </c>
      <c r="L168" s="738"/>
      <c r="M168" s="400"/>
      <c r="N168" s="713"/>
      <c r="O168" s="711"/>
      <c r="P168" s="711"/>
      <c r="Q168" s="711"/>
      <c r="R168" s="711"/>
    </row>
    <row r="169" spans="1:22" ht="29.25" customHeight="1" hidden="1">
      <c r="A169" s="425">
        <v>3</v>
      </c>
      <c r="B169" s="424" t="s">
        <v>644</v>
      </c>
      <c r="C169" s="3">
        <v>3110</v>
      </c>
      <c r="D169" s="6" t="s">
        <v>2</v>
      </c>
      <c r="E169" s="5">
        <v>0</v>
      </c>
      <c r="F169" s="3" t="s">
        <v>196</v>
      </c>
      <c r="G169" s="3" t="s">
        <v>196</v>
      </c>
      <c r="H169" s="3" t="s">
        <v>196</v>
      </c>
      <c r="I169" s="403" t="s">
        <v>480</v>
      </c>
      <c r="J169" s="416" t="s">
        <v>127</v>
      </c>
      <c r="K169" s="691" t="s">
        <v>115</v>
      </c>
      <c r="L169" s="16"/>
      <c r="M169" s="14"/>
      <c r="N169" s="711"/>
      <c r="O169" s="713"/>
      <c r="P169" s="713"/>
      <c r="Q169" s="713"/>
      <c r="R169" s="713"/>
      <c r="S169" s="7"/>
      <c r="T169" s="7"/>
      <c r="U169" s="7"/>
      <c r="V169" s="7"/>
    </row>
    <row r="170" spans="1:22" ht="29.25" customHeight="1" hidden="1">
      <c r="A170" s="425"/>
      <c r="B170" s="424" t="s">
        <v>660</v>
      </c>
      <c r="C170" s="3">
        <v>3110</v>
      </c>
      <c r="D170" s="6" t="s">
        <v>2</v>
      </c>
      <c r="E170" s="5">
        <v>0</v>
      </c>
      <c r="F170" s="3" t="s">
        <v>196</v>
      </c>
      <c r="G170" s="3" t="s">
        <v>196</v>
      </c>
      <c r="H170" s="3" t="s">
        <v>196</v>
      </c>
      <c r="I170" s="403" t="s">
        <v>636</v>
      </c>
      <c r="J170" s="592"/>
      <c r="K170" s="710"/>
      <c r="L170" s="16"/>
      <c r="M170" s="14"/>
      <c r="N170" s="711"/>
      <c r="O170" s="713"/>
      <c r="P170" s="713"/>
      <c r="Q170" s="713"/>
      <c r="R170" s="713"/>
      <c r="S170" s="7"/>
      <c r="T170" s="7"/>
      <c r="U170" s="7"/>
      <c r="V170" s="7"/>
    </row>
    <row r="171" spans="1:22" ht="37.5" customHeight="1" hidden="1">
      <c r="A171" s="425"/>
      <c r="B171" s="424" t="s">
        <v>637</v>
      </c>
      <c r="C171" s="3">
        <v>3110</v>
      </c>
      <c r="D171" s="6" t="s">
        <v>2</v>
      </c>
      <c r="E171" s="5">
        <v>0</v>
      </c>
      <c r="F171" s="3" t="s">
        <v>196</v>
      </c>
      <c r="G171" s="3" t="s">
        <v>196</v>
      </c>
      <c r="H171" s="3" t="s">
        <v>196</v>
      </c>
      <c r="I171" s="403" t="s">
        <v>638</v>
      </c>
      <c r="J171" s="592"/>
      <c r="K171" s="710"/>
      <c r="L171" s="16"/>
      <c r="M171" s="14"/>
      <c r="N171" s="711"/>
      <c r="O171" s="713"/>
      <c r="P171" s="713"/>
      <c r="Q171" s="713"/>
      <c r="R171" s="713"/>
      <c r="S171" s="7"/>
      <c r="T171" s="7"/>
      <c r="U171" s="7"/>
      <c r="V171" s="7"/>
    </row>
    <row r="172" spans="1:22" ht="37.5" customHeight="1" hidden="1">
      <c r="A172" s="425"/>
      <c r="B172" s="424" t="s">
        <v>645</v>
      </c>
      <c r="C172" s="3">
        <v>3110</v>
      </c>
      <c r="D172" s="6" t="s">
        <v>2</v>
      </c>
      <c r="E172" s="5">
        <v>0</v>
      </c>
      <c r="F172" s="3" t="s">
        <v>196</v>
      </c>
      <c r="G172" s="3" t="s">
        <v>196</v>
      </c>
      <c r="H172" s="3" t="s">
        <v>196</v>
      </c>
      <c r="I172" s="403" t="s">
        <v>496</v>
      </c>
      <c r="J172" s="592"/>
      <c r="K172" s="710"/>
      <c r="L172" s="16"/>
      <c r="M172" s="14"/>
      <c r="N172" s="711"/>
      <c r="O172" s="713"/>
      <c r="P172" s="713"/>
      <c r="Q172" s="713"/>
      <c r="R172" s="713"/>
      <c r="S172" s="7"/>
      <c r="T172" s="7"/>
      <c r="U172" s="7"/>
      <c r="V172" s="7"/>
    </row>
    <row r="173" spans="1:22" ht="30" customHeight="1" hidden="1" thickBot="1">
      <c r="A173" s="376">
        <v>4</v>
      </c>
      <c r="B173" s="4" t="s">
        <v>656</v>
      </c>
      <c r="C173" s="3">
        <v>3110</v>
      </c>
      <c r="D173" s="94" t="s">
        <v>2</v>
      </c>
      <c r="E173" s="5">
        <v>0</v>
      </c>
      <c r="F173" s="3" t="s">
        <v>196</v>
      </c>
      <c r="G173" s="3" t="s">
        <v>196</v>
      </c>
      <c r="H173" s="3" t="s">
        <v>196</v>
      </c>
      <c r="I173" s="403" t="s">
        <v>657</v>
      </c>
      <c r="J173" s="111" t="s">
        <v>127</v>
      </c>
      <c r="K173" s="708" t="s">
        <v>3</v>
      </c>
      <c r="L173" s="744"/>
      <c r="M173" s="14"/>
      <c r="N173" s="711"/>
      <c r="O173" s="713"/>
      <c r="P173" s="730"/>
      <c r="Q173" s="713"/>
      <c r="R173" s="713"/>
      <c r="S173" s="7"/>
      <c r="T173" s="7"/>
      <c r="U173" s="7"/>
      <c r="V173" s="7"/>
    </row>
    <row r="174" spans="1:22" ht="41.25" customHeight="1">
      <c r="A174" s="423">
        <v>2</v>
      </c>
      <c r="B174" s="424" t="s">
        <v>658</v>
      </c>
      <c r="C174" s="3">
        <v>3110</v>
      </c>
      <c r="D174" s="6" t="s">
        <v>2</v>
      </c>
      <c r="E174" s="5">
        <v>26000</v>
      </c>
      <c r="F174" s="3" t="s">
        <v>196</v>
      </c>
      <c r="G174" s="3" t="s">
        <v>196</v>
      </c>
      <c r="H174" s="3" t="s">
        <v>196</v>
      </c>
      <c r="I174" s="403" t="s">
        <v>556</v>
      </c>
      <c r="J174" s="378" t="s">
        <v>127</v>
      </c>
      <c r="K174" s="706" t="s">
        <v>3</v>
      </c>
      <c r="L174" s="744"/>
      <c r="M174" s="14"/>
      <c r="N174" s="711"/>
      <c r="O174" s="713"/>
      <c r="P174" s="730"/>
      <c r="Q174" s="713"/>
      <c r="R174" s="713"/>
      <c r="S174" s="7"/>
      <c r="T174" s="7"/>
      <c r="U174" s="7"/>
      <c r="V174" s="7"/>
    </row>
    <row r="175" spans="1:22" ht="33.75" customHeight="1">
      <c r="A175" s="53">
        <v>3</v>
      </c>
      <c r="B175" s="4" t="s">
        <v>639</v>
      </c>
      <c r="C175" s="3">
        <v>3110</v>
      </c>
      <c r="D175" s="94" t="s">
        <v>2</v>
      </c>
      <c r="E175" s="5">
        <v>44200</v>
      </c>
      <c r="F175" s="3" t="s">
        <v>196</v>
      </c>
      <c r="G175" s="3" t="s">
        <v>196</v>
      </c>
      <c r="H175" s="3" t="s">
        <v>196</v>
      </c>
      <c r="I175" s="403" t="s">
        <v>640</v>
      </c>
      <c r="J175" s="450"/>
      <c r="K175" s="691"/>
      <c r="L175" s="16"/>
      <c r="M175" s="14"/>
      <c r="N175" s="713"/>
      <c r="O175" s="713"/>
      <c r="P175" s="713"/>
      <c r="Q175" s="713"/>
      <c r="R175" s="713"/>
      <c r="S175" s="7"/>
      <c r="T175" s="7"/>
      <c r="U175" s="7"/>
      <c r="V175" s="7"/>
    </row>
    <row r="176" spans="1:22" ht="55.5" customHeight="1" hidden="1">
      <c r="A176" s="425">
        <v>7</v>
      </c>
      <c r="B176" s="426" t="s">
        <v>654</v>
      </c>
      <c r="C176" s="3">
        <v>3110</v>
      </c>
      <c r="D176" s="28" t="s">
        <v>2</v>
      </c>
      <c r="E176" s="29">
        <v>0</v>
      </c>
      <c r="F176" s="3" t="s">
        <v>196</v>
      </c>
      <c r="G176" s="3" t="s">
        <v>196</v>
      </c>
      <c r="H176" s="3" t="s">
        <v>196</v>
      </c>
      <c r="I176" s="448" t="s">
        <v>655</v>
      </c>
      <c r="J176" s="416" t="s">
        <v>127</v>
      </c>
      <c r="K176" s="706" t="s">
        <v>3</v>
      </c>
      <c r="L176" s="744"/>
      <c r="M176" s="14"/>
      <c r="N176" s="711"/>
      <c r="O176" s="713"/>
      <c r="P176" s="713"/>
      <c r="Q176" s="713"/>
      <c r="R176" s="713"/>
      <c r="S176" s="7"/>
      <c r="T176" s="7"/>
      <c r="U176" s="7"/>
      <c r="V176" s="7"/>
    </row>
    <row r="177" spans="1:22" ht="21" customHeight="1" hidden="1">
      <c r="A177" s="423">
        <v>8</v>
      </c>
      <c r="B177" s="424" t="s">
        <v>641</v>
      </c>
      <c r="C177" s="3">
        <v>3110</v>
      </c>
      <c r="D177" s="6" t="s">
        <v>2</v>
      </c>
      <c r="E177" s="5">
        <v>0</v>
      </c>
      <c r="F177" s="3" t="s">
        <v>196</v>
      </c>
      <c r="G177" s="3" t="s">
        <v>196</v>
      </c>
      <c r="H177" s="3" t="s">
        <v>196</v>
      </c>
      <c r="I177" s="171" t="s">
        <v>642</v>
      </c>
      <c r="J177" s="416" t="s">
        <v>127</v>
      </c>
      <c r="K177" s="691" t="s">
        <v>115</v>
      </c>
      <c r="L177" s="16"/>
      <c r="M177" s="14"/>
      <c r="N177" s="711"/>
      <c r="O177" s="713"/>
      <c r="P177" s="713"/>
      <c r="Q177" s="713"/>
      <c r="R177" s="713"/>
      <c r="S177" s="7"/>
      <c r="T177" s="7"/>
      <c r="U177" s="7"/>
      <c r="V177" s="7"/>
    </row>
    <row r="178" spans="1:22" ht="71.25" customHeight="1">
      <c r="A178" s="425">
        <v>4</v>
      </c>
      <c r="B178" s="424" t="s">
        <v>575</v>
      </c>
      <c r="C178" s="3">
        <v>3110</v>
      </c>
      <c r="D178" s="6" t="s">
        <v>2</v>
      </c>
      <c r="E178" s="5">
        <v>31500</v>
      </c>
      <c r="F178" s="3" t="s">
        <v>196</v>
      </c>
      <c r="G178" s="3" t="s">
        <v>196</v>
      </c>
      <c r="H178" s="3" t="s">
        <v>196</v>
      </c>
      <c r="I178" s="600" t="s">
        <v>496</v>
      </c>
      <c r="J178" s="416" t="s">
        <v>127</v>
      </c>
      <c r="K178" s="691" t="s">
        <v>115</v>
      </c>
      <c r="L178" s="16"/>
      <c r="M178" s="714" t="s">
        <v>398</v>
      </c>
      <c r="N178" s="711"/>
      <c r="O178" s="713"/>
      <c r="P178" s="713"/>
      <c r="Q178" s="713"/>
      <c r="R178" s="713"/>
      <c r="S178" s="7"/>
      <c r="T178" s="7"/>
      <c r="U178" s="7"/>
      <c r="V178" s="7"/>
    </row>
    <row r="179" spans="1:22" ht="53.25" customHeight="1" hidden="1">
      <c r="A179" s="425">
        <v>10</v>
      </c>
      <c r="B179" s="424" t="s">
        <v>643</v>
      </c>
      <c r="C179" s="3">
        <v>3110</v>
      </c>
      <c r="D179" s="6" t="s">
        <v>2</v>
      </c>
      <c r="E179" s="5">
        <v>0</v>
      </c>
      <c r="F179" s="3" t="s">
        <v>196</v>
      </c>
      <c r="G179" s="3" t="s">
        <v>196</v>
      </c>
      <c r="H179" s="3" t="s">
        <v>196</v>
      </c>
      <c r="I179" s="448" t="s">
        <v>665</v>
      </c>
      <c r="J179" s="416" t="s">
        <v>127</v>
      </c>
      <c r="K179" s="691" t="s">
        <v>115</v>
      </c>
      <c r="L179" s="16"/>
      <c r="M179" s="731"/>
      <c r="N179" s="713"/>
      <c r="O179" s="713"/>
      <c r="P179" s="713"/>
      <c r="Q179" s="713"/>
      <c r="R179" s="713"/>
      <c r="S179" s="7"/>
      <c r="T179" s="7"/>
      <c r="U179" s="7"/>
      <c r="V179" s="7"/>
    </row>
    <row r="180" spans="1:22" ht="32.25" customHeight="1" hidden="1">
      <c r="A180" s="425">
        <v>11</v>
      </c>
      <c r="B180" s="424" t="s">
        <v>649</v>
      </c>
      <c r="C180" s="3">
        <v>3110</v>
      </c>
      <c r="D180" s="6" t="s">
        <v>2</v>
      </c>
      <c r="E180" s="5">
        <v>0</v>
      </c>
      <c r="F180" s="3" t="s">
        <v>196</v>
      </c>
      <c r="G180" s="3" t="s">
        <v>196</v>
      </c>
      <c r="H180" s="3" t="s">
        <v>196</v>
      </c>
      <c r="I180" s="601" t="s">
        <v>574</v>
      </c>
      <c r="J180" s="450"/>
      <c r="K180" s="691"/>
      <c r="L180" s="16"/>
      <c r="M180" s="14"/>
      <c r="N180" s="713"/>
      <c r="O180" s="713"/>
      <c r="P180" s="713"/>
      <c r="Q180" s="713"/>
      <c r="R180" s="713"/>
      <c r="S180" s="7"/>
      <c r="T180" s="7"/>
      <c r="U180" s="7"/>
      <c r="V180" s="7"/>
    </row>
    <row r="181" spans="1:22" ht="33.75" customHeight="1" hidden="1">
      <c r="A181" s="53">
        <v>12</v>
      </c>
      <c r="B181" s="4" t="s">
        <v>650</v>
      </c>
      <c r="C181" s="3">
        <v>3110</v>
      </c>
      <c r="D181" s="94" t="s">
        <v>2</v>
      </c>
      <c r="E181" s="65">
        <v>0</v>
      </c>
      <c r="F181" s="3" t="s">
        <v>196</v>
      </c>
      <c r="G181" s="3" t="s">
        <v>196</v>
      </c>
      <c r="H181" s="3" t="s">
        <v>196</v>
      </c>
      <c r="I181" s="403" t="s">
        <v>651</v>
      </c>
      <c r="J181" s="450"/>
      <c r="K181" s="691"/>
      <c r="L181" s="16"/>
      <c r="M181" s="14"/>
      <c r="N181" s="713"/>
      <c r="O181" s="713"/>
      <c r="P181" s="713"/>
      <c r="Q181" s="713"/>
      <c r="R181" s="713"/>
      <c r="S181" s="7"/>
      <c r="T181" s="7"/>
      <c r="U181" s="7"/>
      <c r="V181" s="7"/>
    </row>
    <row r="182" spans="1:22" ht="33.75" customHeight="1" hidden="1">
      <c r="A182" s="53">
        <v>13</v>
      </c>
      <c r="B182" s="4" t="s">
        <v>386</v>
      </c>
      <c r="C182" s="3">
        <v>3110</v>
      </c>
      <c r="D182" s="94" t="s">
        <v>2</v>
      </c>
      <c r="E182" s="65">
        <v>0</v>
      </c>
      <c r="F182" s="3" t="s">
        <v>196</v>
      </c>
      <c r="G182" s="3" t="s">
        <v>196</v>
      </c>
      <c r="H182" s="3" t="s">
        <v>196</v>
      </c>
      <c r="I182" s="403" t="s">
        <v>652</v>
      </c>
      <c r="J182" s="450"/>
      <c r="K182" s="691"/>
      <c r="L182" s="16"/>
      <c r="M182" s="14"/>
      <c r="N182" s="713"/>
      <c r="O182" s="713"/>
      <c r="P182" s="713"/>
      <c r="Q182" s="713"/>
      <c r="R182" s="713"/>
      <c r="S182" s="7"/>
      <c r="T182" s="7"/>
      <c r="U182" s="7"/>
      <c r="V182" s="7"/>
    </row>
    <row r="183" spans="1:22" ht="45.75" customHeight="1" thickBot="1">
      <c r="A183" s="55">
        <v>5</v>
      </c>
      <c r="B183" s="594" t="s">
        <v>565</v>
      </c>
      <c r="C183" s="3">
        <v>2210</v>
      </c>
      <c r="D183" s="94" t="s">
        <v>2</v>
      </c>
      <c r="E183" s="65">
        <v>88553</v>
      </c>
      <c r="F183" s="27" t="s">
        <v>196</v>
      </c>
      <c r="G183" s="27" t="s">
        <v>196</v>
      </c>
      <c r="H183" s="27" t="s">
        <v>196</v>
      </c>
      <c r="I183" s="403" t="s">
        <v>566</v>
      </c>
      <c r="J183" s="114" t="s">
        <v>142</v>
      </c>
      <c r="K183" s="691" t="s">
        <v>84</v>
      </c>
      <c r="L183" s="16"/>
      <c r="M183" s="14"/>
      <c r="N183" s="713"/>
      <c r="O183" s="713"/>
      <c r="P183" s="713"/>
      <c r="Q183" s="713"/>
      <c r="R183" s="713"/>
      <c r="S183" s="7"/>
      <c r="T183" s="7"/>
      <c r="U183" s="7"/>
      <c r="V183" s="7"/>
    </row>
    <row r="184" spans="1:22" ht="33.75" customHeight="1" hidden="1">
      <c r="A184" s="433"/>
      <c r="B184" s="434"/>
      <c r="C184" s="39">
        <v>2110</v>
      </c>
      <c r="D184" s="379" t="s">
        <v>2</v>
      </c>
      <c r="E184" s="40"/>
      <c r="F184" s="39" t="s">
        <v>196</v>
      </c>
      <c r="G184" s="39" t="s">
        <v>196</v>
      </c>
      <c r="H184" s="39" t="s">
        <v>196</v>
      </c>
      <c r="I184" s="157"/>
      <c r="J184" s="416" t="s">
        <v>127</v>
      </c>
      <c r="K184" s="691" t="s">
        <v>115</v>
      </c>
      <c r="L184" s="16"/>
      <c r="M184" s="14"/>
      <c r="N184" s="713"/>
      <c r="O184" s="713"/>
      <c r="P184" s="713"/>
      <c r="Q184" s="713"/>
      <c r="R184" s="713"/>
      <c r="S184" s="7"/>
      <c r="T184" s="7"/>
      <c r="U184" s="7"/>
      <c r="V184" s="7"/>
    </row>
    <row r="185" spans="1:22" ht="14.25" customHeight="1" thickBot="1">
      <c r="A185" s="89" t="s">
        <v>178</v>
      </c>
      <c r="B185" s="90" t="s">
        <v>179</v>
      </c>
      <c r="C185" s="90" t="s">
        <v>180</v>
      </c>
      <c r="D185" s="90" t="s">
        <v>181</v>
      </c>
      <c r="E185" s="90" t="s">
        <v>182</v>
      </c>
      <c r="F185" s="90" t="s">
        <v>183</v>
      </c>
      <c r="G185" s="90" t="s">
        <v>184</v>
      </c>
      <c r="H185" s="90" t="s">
        <v>185</v>
      </c>
      <c r="I185" s="91" t="s">
        <v>197</v>
      </c>
      <c r="J185" s="735"/>
      <c r="K185" s="736"/>
      <c r="L185" s="16"/>
      <c r="M185" s="14"/>
      <c r="N185" s="713"/>
      <c r="O185" s="713"/>
      <c r="P185" s="713"/>
      <c r="Q185" s="713"/>
      <c r="R185" s="713"/>
      <c r="S185" s="7"/>
      <c r="T185" s="7"/>
      <c r="U185" s="7"/>
      <c r="V185" s="7"/>
    </row>
    <row r="186" spans="1:22" ht="24.75" customHeight="1">
      <c r="A186" s="109"/>
      <c r="B186" s="42" t="s">
        <v>466</v>
      </c>
      <c r="C186" s="43"/>
      <c r="D186" s="102"/>
      <c r="E186" s="44">
        <f>E188+E189</f>
        <v>984219.7</v>
      </c>
      <c r="F186" s="43"/>
      <c r="G186" s="43"/>
      <c r="H186" s="43"/>
      <c r="I186" s="112"/>
      <c r="J186" s="110">
        <f>984219.7</f>
        <v>984219.7</v>
      </c>
      <c r="K186" s="705"/>
      <c r="L186" s="743"/>
      <c r="M186" s="732" t="s">
        <v>398</v>
      </c>
      <c r="N186" s="722"/>
      <c r="O186" s="713"/>
      <c r="P186" s="730"/>
      <c r="Q186" s="713"/>
      <c r="R186" s="713"/>
      <c r="S186" s="7"/>
      <c r="T186" s="7"/>
      <c r="U186" s="7"/>
      <c r="V186" s="7"/>
    </row>
    <row r="187" spans="1:22" ht="31.5" customHeight="1" hidden="1">
      <c r="A187" s="376"/>
      <c r="B187" s="4" t="s">
        <v>322</v>
      </c>
      <c r="C187" s="3">
        <v>3132</v>
      </c>
      <c r="D187" s="94" t="s">
        <v>2</v>
      </c>
      <c r="E187" s="5">
        <v>0</v>
      </c>
      <c r="F187" s="3" t="s">
        <v>196</v>
      </c>
      <c r="G187" s="3" t="s">
        <v>196</v>
      </c>
      <c r="H187" s="3" t="s">
        <v>196</v>
      </c>
      <c r="I187" s="136"/>
      <c r="J187" s="111" t="s">
        <v>127</v>
      </c>
      <c r="K187" s="708" t="s">
        <v>3</v>
      </c>
      <c r="L187" s="744"/>
      <c r="M187" s="14"/>
      <c r="N187" s="711"/>
      <c r="O187" s="713"/>
      <c r="P187" s="713"/>
      <c r="Q187" s="713"/>
      <c r="R187" s="713"/>
      <c r="S187" s="7"/>
      <c r="T187" s="7"/>
      <c r="U187" s="7"/>
      <c r="V187" s="7"/>
    </row>
    <row r="188" spans="1:22" ht="31.5" customHeight="1" thickBot="1">
      <c r="A188" s="376"/>
      <c r="B188" s="409" t="s">
        <v>322</v>
      </c>
      <c r="C188" s="3"/>
      <c r="D188" s="94"/>
      <c r="E188" s="5">
        <v>34219.7</v>
      </c>
      <c r="F188" s="27"/>
      <c r="G188" s="27"/>
      <c r="H188" s="3"/>
      <c r="I188" s="136"/>
      <c r="J188" s="111"/>
      <c r="K188" s="708"/>
      <c r="L188" s="744"/>
      <c r="M188" s="14"/>
      <c r="N188" s="711"/>
      <c r="O188" s="713"/>
      <c r="P188" s="713"/>
      <c r="Q188" s="713"/>
      <c r="R188" s="713"/>
      <c r="S188" s="7"/>
      <c r="T188" s="7"/>
      <c r="U188" s="7"/>
      <c r="V188" s="7"/>
    </row>
    <row r="189" spans="1:22" ht="30" customHeight="1" thickBot="1">
      <c r="A189" s="431">
        <v>1</v>
      </c>
      <c r="B189" s="45" t="s">
        <v>397</v>
      </c>
      <c r="C189" s="3">
        <v>3132</v>
      </c>
      <c r="D189" s="98" t="s">
        <v>79</v>
      </c>
      <c r="E189" s="47">
        <v>950000</v>
      </c>
      <c r="F189" s="27" t="s">
        <v>196</v>
      </c>
      <c r="G189" s="27" t="s">
        <v>196</v>
      </c>
      <c r="H189" s="3" t="s">
        <v>196</v>
      </c>
      <c r="I189" s="54" t="s">
        <v>399</v>
      </c>
      <c r="J189" s="101" t="s">
        <v>81</v>
      </c>
      <c r="K189" s="702" t="s">
        <v>80</v>
      </c>
      <c r="L189" s="727"/>
      <c r="M189" s="14"/>
      <c r="N189" s="713"/>
      <c r="O189" s="713"/>
      <c r="P189" s="713"/>
      <c r="Q189" s="713"/>
      <c r="R189" s="713"/>
      <c r="S189" s="7"/>
      <c r="T189" s="7"/>
      <c r="U189" s="7"/>
      <c r="V189" s="7"/>
    </row>
    <row r="190" spans="1:22" ht="30.75" customHeight="1" hidden="1" thickBot="1">
      <c r="A190" s="431">
        <v>2</v>
      </c>
      <c r="B190" s="45" t="s">
        <v>395</v>
      </c>
      <c r="C190" s="3">
        <v>2133</v>
      </c>
      <c r="D190" s="98" t="s">
        <v>79</v>
      </c>
      <c r="E190" s="47"/>
      <c r="F190" s="27" t="s">
        <v>196</v>
      </c>
      <c r="G190" s="27" t="s">
        <v>196</v>
      </c>
      <c r="H190" s="27" t="s">
        <v>196</v>
      </c>
      <c r="I190" s="54" t="s">
        <v>398</v>
      </c>
      <c r="J190" s="101" t="s">
        <v>81</v>
      </c>
      <c r="K190" s="702" t="s">
        <v>80</v>
      </c>
      <c r="L190" s="727"/>
      <c r="M190" s="14"/>
      <c r="N190" s="713"/>
      <c r="O190" s="713"/>
      <c r="P190" s="713"/>
      <c r="Q190" s="713"/>
      <c r="R190" s="713"/>
      <c r="S190" s="7"/>
      <c r="T190" s="7"/>
      <c r="U190" s="7"/>
      <c r="V190" s="7"/>
    </row>
    <row r="191" spans="1:22" ht="30.75" customHeight="1" hidden="1" thickBot="1">
      <c r="A191" s="431">
        <v>3</v>
      </c>
      <c r="B191" s="45" t="s">
        <v>200</v>
      </c>
      <c r="C191" s="3">
        <v>2133</v>
      </c>
      <c r="D191" s="98" t="s">
        <v>79</v>
      </c>
      <c r="E191" s="47"/>
      <c r="F191" s="27" t="s">
        <v>196</v>
      </c>
      <c r="G191" s="27" t="s">
        <v>196</v>
      </c>
      <c r="H191" s="27" t="s">
        <v>196</v>
      </c>
      <c r="I191" s="54" t="s">
        <v>398</v>
      </c>
      <c r="J191" s="101" t="s">
        <v>81</v>
      </c>
      <c r="K191" s="702" t="s">
        <v>80</v>
      </c>
      <c r="L191" s="727"/>
      <c r="M191" s="14"/>
      <c r="N191" s="713"/>
      <c r="O191" s="713"/>
      <c r="P191" s="713"/>
      <c r="Q191" s="713"/>
      <c r="R191" s="713"/>
      <c r="S191" s="7"/>
      <c r="T191" s="7"/>
      <c r="U191" s="7"/>
      <c r="V191" s="7"/>
    </row>
    <row r="192" spans="1:22" ht="27" customHeight="1" hidden="1" thickBot="1">
      <c r="A192" s="431">
        <v>4</v>
      </c>
      <c r="B192" s="45" t="s">
        <v>394</v>
      </c>
      <c r="C192" s="3">
        <v>2133</v>
      </c>
      <c r="D192" s="98" t="s">
        <v>79</v>
      </c>
      <c r="E192" s="47"/>
      <c r="F192" s="27" t="s">
        <v>196</v>
      </c>
      <c r="G192" s="27" t="s">
        <v>196</v>
      </c>
      <c r="H192" s="27" t="s">
        <v>196</v>
      </c>
      <c r="I192" s="54" t="s">
        <v>398</v>
      </c>
      <c r="J192" s="101" t="s">
        <v>81</v>
      </c>
      <c r="K192" s="702" t="s">
        <v>80</v>
      </c>
      <c r="L192" s="727"/>
      <c r="M192" s="14"/>
      <c r="N192" s="713"/>
      <c r="O192" s="713"/>
      <c r="P192" s="713"/>
      <c r="Q192" s="713"/>
      <c r="R192" s="713"/>
      <c r="S192" s="7"/>
      <c r="T192" s="7"/>
      <c r="U192" s="7"/>
      <c r="V192" s="7"/>
    </row>
    <row r="193" spans="1:22" ht="31.5" customHeight="1" hidden="1" thickBot="1">
      <c r="A193" s="431">
        <v>5</v>
      </c>
      <c r="B193" s="45" t="s">
        <v>201</v>
      </c>
      <c r="C193" s="3">
        <v>2133</v>
      </c>
      <c r="D193" s="98" t="s">
        <v>79</v>
      </c>
      <c r="E193" s="47"/>
      <c r="F193" s="3" t="s">
        <v>196</v>
      </c>
      <c r="G193" s="3" t="s">
        <v>196</v>
      </c>
      <c r="H193" s="3" t="s">
        <v>196</v>
      </c>
      <c r="I193" s="54" t="s">
        <v>398</v>
      </c>
      <c r="J193" s="101" t="s">
        <v>81</v>
      </c>
      <c r="K193" s="702" t="s">
        <v>80</v>
      </c>
      <c r="L193" s="727"/>
      <c r="M193" s="14"/>
      <c r="N193" s="713"/>
      <c r="O193" s="713"/>
      <c r="P193" s="713"/>
      <c r="Q193" s="713"/>
      <c r="R193" s="713"/>
      <c r="S193" s="7"/>
      <c r="T193" s="7"/>
      <c r="U193" s="7"/>
      <c r="V193" s="7"/>
    </row>
    <row r="194" spans="1:22" ht="31.5" customHeight="1" hidden="1" thickBot="1">
      <c r="A194" s="429">
        <v>6</v>
      </c>
      <c r="B194" s="26"/>
      <c r="C194" s="3">
        <v>2133</v>
      </c>
      <c r="D194" s="103" t="s">
        <v>2</v>
      </c>
      <c r="E194" s="29"/>
      <c r="F194" s="27" t="s">
        <v>196</v>
      </c>
      <c r="G194" s="27" t="s">
        <v>196</v>
      </c>
      <c r="H194" s="27" t="s">
        <v>196</v>
      </c>
      <c r="I194" s="396"/>
      <c r="J194" s="111" t="s">
        <v>127</v>
      </c>
      <c r="K194" s="708" t="s">
        <v>3</v>
      </c>
      <c r="L194" s="744"/>
      <c r="M194" s="14"/>
      <c r="N194" s="711"/>
      <c r="O194" s="713"/>
      <c r="P194" s="713"/>
      <c r="Q194" s="713"/>
      <c r="R194" s="713"/>
      <c r="S194" s="7"/>
      <c r="T194" s="7"/>
      <c r="U194" s="7"/>
      <c r="V194" s="7"/>
    </row>
    <row r="195" spans="1:22" ht="31.5" customHeight="1" hidden="1" thickBot="1">
      <c r="A195" s="376">
        <v>7</v>
      </c>
      <c r="B195" s="4"/>
      <c r="C195" s="3">
        <v>2133</v>
      </c>
      <c r="D195" s="94" t="s">
        <v>2</v>
      </c>
      <c r="E195" s="5"/>
      <c r="F195" s="3" t="s">
        <v>196</v>
      </c>
      <c r="G195" s="3" t="s">
        <v>196</v>
      </c>
      <c r="H195" s="3" t="s">
        <v>196</v>
      </c>
      <c r="I195" s="136"/>
      <c r="J195" s="111" t="s">
        <v>127</v>
      </c>
      <c r="K195" s="708" t="s">
        <v>3</v>
      </c>
      <c r="L195" s="744"/>
      <c r="M195" s="14"/>
      <c r="N195" s="711"/>
      <c r="O195" s="713"/>
      <c r="P195" s="713"/>
      <c r="Q195" s="713"/>
      <c r="R195" s="713"/>
      <c r="S195" s="7"/>
      <c r="T195" s="7"/>
      <c r="U195" s="7"/>
      <c r="V195" s="7"/>
    </row>
    <row r="196" spans="1:22" ht="31.5" customHeight="1" hidden="1" thickBot="1">
      <c r="A196" s="376">
        <v>8</v>
      </c>
      <c r="B196" s="4"/>
      <c r="C196" s="3">
        <v>2133</v>
      </c>
      <c r="D196" s="94" t="s">
        <v>2</v>
      </c>
      <c r="E196" s="5"/>
      <c r="F196" s="3" t="s">
        <v>196</v>
      </c>
      <c r="G196" s="3" t="s">
        <v>196</v>
      </c>
      <c r="H196" s="3" t="s">
        <v>196</v>
      </c>
      <c r="I196" s="136"/>
      <c r="J196" s="111" t="s">
        <v>127</v>
      </c>
      <c r="K196" s="708" t="s">
        <v>3</v>
      </c>
      <c r="L196" s="744"/>
      <c r="M196" s="14"/>
      <c r="N196" s="711"/>
      <c r="O196" s="713"/>
      <c r="P196" s="713"/>
      <c r="Q196" s="713"/>
      <c r="R196" s="713"/>
      <c r="S196" s="7"/>
      <c r="T196" s="7"/>
      <c r="U196" s="7"/>
      <c r="V196" s="7"/>
    </row>
    <row r="197" spans="1:22" ht="33" customHeight="1" hidden="1" thickBot="1">
      <c r="A197" s="436">
        <v>9</v>
      </c>
      <c r="B197" s="85"/>
      <c r="C197" s="56">
        <v>2133</v>
      </c>
      <c r="D197" s="96" t="s">
        <v>2</v>
      </c>
      <c r="E197" s="86"/>
      <c r="F197" s="56" t="s">
        <v>196</v>
      </c>
      <c r="G197" s="56" t="s">
        <v>196</v>
      </c>
      <c r="H197" s="56" t="s">
        <v>196</v>
      </c>
      <c r="I197" s="113"/>
      <c r="J197" s="3"/>
      <c r="K197" s="691"/>
      <c r="L197" s="16"/>
      <c r="M197" s="14"/>
      <c r="N197" s="713"/>
      <c r="O197" s="713"/>
      <c r="P197" s="713"/>
      <c r="Q197" s="713"/>
      <c r="R197" s="713"/>
      <c r="S197" s="7"/>
      <c r="T197" s="7"/>
      <c r="U197" s="7"/>
      <c r="V197" s="7"/>
    </row>
    <row r="198" spans="1:22" ht="14.25" customHeight="1">
      <c r="A198" s="75"/>
      <c r="B198" s="15" t="s">
        <v>705</v>
      </c>
      <c r="C198" s="16"/>
      <c r="D198" s="17"/>
      <c r="E198" s="686">
        <f>E23+E71+E133+E136+E138+E157+E162+E186</f>
        <v>5670128.7</v>
      </c>
      <c r="F198" s="16"/>
      <c r="G198" s="16"/>
      <c r="H198" s="16"/>
      <c r="I198" s="16"/>
      <c r="J198" s="16"/>
      <c r="K198" s="16"/>
      <c r="L198" s="16"/>
      <c r="M198" s="14"/>
      <c r="N198" s="713"/>
      <c r="O198" s="713"/>
      <c r="P198" s="713"/>
      <c r="Q198" s="713"/>
      <c r="R198" s="713"/>
      <c r="S198" s="7"/>
      <c r="T198" s="7"/>
      <c r="U198" s="7"/>
      <c r="V198" s="7"/>
    </row>
    <row r="199" spans="1:22" ht="32.25" customHeight="1">
      <c r="A199" s="755" t="s">
        <v>391</v>
      </c>
      <c r="B199" s="756"/>
      <c r="C199" s="756"/>
      <c r="D199" s="756"/>
      <c r="E199" s="756"/>
      <c r="F199" s="14"/>
      <c r="G199" s="14"/>
      <c r="H199" s="146" t="s">
        <v>175</v>
      </c>
      <c r="K199" s="14"/>
      <c r="L199" s="14"/>
      <c r="M199" s="14"/>
      <c r="N199" s="713"/>
      <c r="O199" s="713"/>
      <c r="P199" s="713"/>
      <c r="Q199" s="713"/>
      <c r="R199" s="713"/>
      <c r="S199" s="7"/>
      <c r="T199" s="7"/>
      <c r="U199" s="7"/>
      <c r="V199" s="7"/>
    </row>
    <row r="200" spans="5:22" ht="6.75" customHeight="1">
      <c r="E200" s="23"/>
      <c r="M200" s="14"/>
      <c r="N200" s="713"/>
      <c r="O200" s="713"/>
      <c r="P200" s="713"/>
      <c r="Q200" s="713"/>
      <c r="R200" s="713"/>
      <c r="S200" s="7"/>
      <c r="T200" s="7"/>
      <c r="U200" s="7"/>
      <c r="V200" s="7"/>
    </row>
    <row r="201" spans="1:22" ht="19.5" customHeight="1">
      <c r="A201" s="145" t="s">
        <v>703</v>
      </c>
      <c r="E201" s="23"/>
      <c r="K201" s="18"/>
      <c r="L201" s="18"/>
      <c r="M201" s="14"/>
      <c r="N201" s="713"/>
      <c r="O201" s="713"/>
      <c r="P201" s="713"/>
      <c r="Q201" s="713"/>
      <c r="R201" s="713"/>
      <c r="S201" s="7"/>
      <c r="T201" s="7"/>
      <c r="U201" s="7"/>
      <c r="V201" s="7"/>
    </row>
    <row r="202" spans="1:22" ht="7.5" customHeight="1">
      <c r="A202" s="75"/>
      <c r="B202" s="15"/>
      <c r="C202" s="15"/>
      <c r="D202" s="15"/>
      <c r="E202" s="15"/>
      <c r="F202" s="16"/>
      <c r="G202" s="16"/>
      <c r="H202" s="16"/>
      <c r="I202" s="16"/>
      <c r="J202" s="16"/>
      <c r="K202" s="16"/>
      <c r="L202" s="16"/>
      <c r="M202" s="14"/>
      <c r="N202" s="713"/>
      <c r="O202" s="713"/>
      <c r="P202" s="713"/>
      <c r="Q202" s="713"/>
      <c r="R202" s="713"/>
      <c r="S202" s="7"/>
      <c r="T202" s="7"/>
      <c r="U202" s="7"/>
      <c r="V202" s="7"/>
    </row>
    <row r="203" spans="1:22" ht="12.75">
      <c r="A203" s="422" t="s">
        <v>704</v>
      </c>
      <c r="B203" s="15"/>
      <c r="C203" s="15"/>
      <c r="D203" s="15"/>
      <c r="E203" s="15"/>
      <c r="F203" s="16"/>
      <c r="G203" s="16"/>
      <c r="H203" s="16"/>
      <c r="I203" s="16"/>
      <c r="J203" s="16"/>
      <c r="K203" s="16"/>
      <c r="L203" s="16"/>
      <c r="M203" s="14"/>
      <c r="N203" s="713"/>
      <c r="O203" s="713"/>
      <c r="P203" s="713"/>
      <c r="Q203" s="713"/>
      <c r="R203" s="713"/>
      <c r="S203" s="7"/>
      <c r="T203" s="7"/>
      <c r="U203" s="7"/>
      <c r="V203" s="7"/>
    </row>
    <row r="204" spans="1:22" ht="12.75">
      <c r="A204" s="75"/>
      <c r="B204" s="15"/>
      <c r="C204" s="15"/>
      <c r="D204" s="15"/>
      <c r="E204" s="15"/>
      <c r="F204" s="16"/>
      <c r="G204" s="16"/>
      <c r="H204" s="16"/>
      <c r="I204" s="16"/>
      <c r="J204" s="16"/>
      <c r="K204" s="16"/>
      <c r="L204" s="16"/>
      <c r="M204" s="14"/>
      <c r="N204" s="713"/>
      <c r="O204" s="713"/>
      <c r="P204" s="713"/>
      <c r="Q204" s="713"/>
      <c r="R204" s="713"/>
      <c r="S204" s="7"/>
      <c r="T204" s="7"/>
      <c r="U204" s="7"/>
      <c r="V204" s="7"/>
    </row>
    <row r="205" spans="1:22" ht="12.75">
      <c r="A205" s="75"/>
      <c r="B205" s="15"/>
      <c r="C205" s="15"/>
      <c r="D205" s="15"/>
      <c r="E205" s="15"/>
      <c r="F205" s="16"/>
      <c r="G205" s="16"/>
      <c r="H205" s="16"/>
      <c r="I205" s="16"/>
      <c r="J205" s="16"/>
      <c r="K205" s="16"/>
      <c r="L205" s="16"/>
      <c r="M205" s="14"/>
      <c r="N205" s="713"/>
      <c r="O205" s="713"/>
      <c r="P205" s="713"/>
      <c r="Q205" s="713"/>
      <c r="R205" s="713"/>
      <c r="S205" s="7"/>
      <c r="T205" s="7"/>
      <c r="U205" s="7"/>
      <c r="V205" s="7"/>
    </row>
    <row r="206" spans="1:22" ht="12.75">
      <c r="A206" s="75"/>
      <c r="B206" s="15"/>
      <c r="C206" s="15"/>
      <c r="D206" s="15"/>
      <c r="E206" s="15"/>
      <c r="F206" s="16"/>
      <c r="G206" s="16"/>
      <c r="H206" s="16"/>
      <c r="I206" s="16"/>
      <c r="J206" s="16"/>
      <c r="K206" s="16"/>
      <c r="L206" s="16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2.75">
      <c r="A207" s="75"/>
      <c r="B207" s="15"/>
      <c r="C207" s="15"/>
      <c r="D207" s="15"/>
      <c r="E207" s="15"/>
      <c r="F207" s="16"/>
      <c r="G207" s="16"/>
      <c r="H207" s="16"/>
      <c r="I207" s="16"/>
      <c r="J207" s="16"/>
      <c r="K207" s="16"/>
      <c r="L207" s="16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2.75">
      <c r="A208" s="75"/>
      <c r="B208" s="15"/>
      <c r="C208" s="15"/>
      <c r="D208" s="15"/>
      <c r="E208" s="15"/>
      <c r="F208" s="16"/>
      <c r="G208" s="16"/>
      <c r="H208" s="16"/>
      <c r="I208" s="16"/>
      <c r="J208" s="16"/>
      <c r="K208" s="16"/>
      <c r="L208" s="16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2.75">
      <c r="A209" s="75"/>
      <c r="B209" s="15"/>
      <c r="C209" s="15"/>
      <c r="D209" s="15"/>
      <c r="E209" s="15"/>
      <c r="F209" s="16"/>
      <c r="G209" s="16"/>
      <c r="H209" s="16"/>
      <c r="I209" s="16"/>
      <c r="J209" s="16"/>
      <c r="K209" s="16"/>
      <c r="L209" s="16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2.75">
      <c r="A210" s="75"/>
      <c r="B210" s="15"/>
      <c r="C210" s="15"/>
      <c r="D210" s="15"/>
      <c r="E210" s="15"/>
      <c r="F210" s="16"/>
      <c r="G210" s="16"/>
      <c r="H210" s="16"/>
      <c r="I210" s="16"/>
      <c r="J210" s="16"/>
      <c r="K210" s="16"/>
      <c r="L210" s="16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2.75">
      <c r="A211" s="75"/>
      <c r="B211" s="15"/>
      <c r="C211" s="15"/>
      <c r="D211" s="15"/>
      <c r="E211" s="15"/>
      <c r="F211" s="16"/>
      <c r="G211" s="16"/>
      <c r="H211" s="16"/>
      <c r="I211" s="16"/>
      <c r="J211" s="16"/>
      <c r="K211" s="16"/>
      <c r="L211" s="16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2.75">
      <c r="A212" s="75"/>
      <c r="B212" s="15"/>
      <c r="C212" s="15"/>
      <c r="D212" s="15"/>
      <c r="E212" s="15"/>
      <c r="F212" s="16"/>
      <c r="G212" s="16"/>
      <c r="H212" s="16"/>
      <c r="I212" s="16"/>
      <c r="J212" s="16"/>
      <c r="K212" s="16"/>
      <c r="L212" s="16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2.75">
      <c r="A213" s="75"/>
      <c r="B213" s="15"/>
      <c r="C213" s="15"/>
      <c r="D213" s="15"/>
      <c r="E213" s="15"/>
      <c r="F213" s="16"/>
      <c r="G213" s="16"/>
      <c r="H213" s="16"/>
      <c r="I213" s="16"/>
      <c r="J213" s="16"/>
      <c r="K213" s="16"/>
      <c r="L213" s="16"/>
      <c r="N213" s="7"/>
      <c r="O213" s="7"/>
      <c r="P213" s="7"/>
      <c r="Q213" s="7"/>
      <c r="R213" s="7"/>
      <c r="S213" s="7"/>
      <c r="T213" s="7"/>
      <c r="U213" s="7"/>
      <c r="V213" s="7"/>
    </row>
    <row r="214" spans="5:22" ht="12.75">
      <c r="E214" s="23"/>
      <c r="N214" s="7"/>
      <c r="O214" s="7"/>
      <c r="P214" s="7"/>
      <c r="Q214" s="7"/>
      <c r="R214" s="7"/>
      <c r="S214" s="7"/>
      <c r="T214" s="7"/>
      <c r="U214" s="7"/>
      <c r="V214" s="7"/>
    </row>
    <row r="215" spans="5:22" ht="12.75">
      <c r="E215" s="23"/>
      <c r="N215" s="7"/>
      <c r="O215" s="7"/>
      <c r="P215" s="7"/>
      <c r="Q215" s="7"/>
      <c r="R215" s="7"/>
      <c r="S215" s="7"/>
      <c r="T215" s="7"/>
      <c r="U215" s="7"/>
      <c r="V215" s="7"/>
    </row>
    <row r="216" spans="5:22" ht="12.75">
      <c r="E216" s="23"/>
      <c r="N216" s="7"/>
      <c r="O216" s="7"/>
      <c r="P216" s="7"/>
      <c r="Q216" s="7"/>
      <c r="R216" s="7"/>
      <c r="S216" s="7"/>
      <c r="T216" s="7"/>
      <c r="U216" s="7"/>
      <c r="V216" s="7"/>
    </row>
    <row r="217" spans="5:22" ht="12.75">
      <c r="E217" s="23"/>
      <c r="N217" s="7"/>
      <c r="O217" s="7"/>
      <c r="P217" s="7"/>
      <c r="Q217" s="7"/>
      <c r="R217" s="7"/>
      <c r="S217" s="7"/>
      <c r="T217" s="7"/>
      <c r="U217" s="7"/>
      <c r="V217" s="7"/>
    </row>
    <row r="218" spans="5:22" ht="12.75">
      <c r="E218" s="23"/>
      <c r="N218" s="7"/>
      <c r="O218" s="7"/>
      <c r="P218" s="7"/>
      <c r="Q218" s="7"/>
      <c r="R218" s="7"/>
      <c r="S218" s="7"/>
      <c r="T218" s="7"/>
      <c r="U218" s="7"/>
      <c r="V218" s="7"/>
    </row>
    <row r="219" spans="5:22" ht="12.75">
      <c r="E219" s="23"/>
      <c r="N219" s="7"/>
      <c r="O219" s="7"/>
      <c r="P219" s="7"/>
      <c r="Q219" s="7"/>
      <c r="R219" s="7"/>
      <c r="S219" s="7"/>
      <c r="T219" s="7"/>
      <c r="U219" s="7"/>
      <c r="V219" s="7"/>
    </row>
    <row r="220" spans="5:22" ht="12.75">
      <c r="E220" s="23"/>
      <c r="N220" s="7"/>
      <c r="O220" s="7"/>
      <c r="P220" s="7"/>
      <c r="Q220" s="7"/>
      <c r="R220" s="7"/>
      <c r="S220" s="7"/>
      <c r="T220" s="7"/>
      <c r="U220" s="7"/>
      <c r="V220" s="7"/>
    </row>
    <row r="221" spans="5:22" ht="12.75">
      <c r="E221" s="23"/>
      <c r="N221" s="7"/>
      <c r="O221" s="7"/>
      <c r="P221" s="7"/>
      <c r="Q221" s="7"/>
      <c r="R221" s="7"/>
      <c r="S221" s="7"/>
      <c r="T221" s="7"/>
      <c r="U221" s="7"/>
      <c r="V221" s="7"/>
    </row>
    <row r="222" spans="5:22" ht="12.75">
      <c r="E222" s="23"/>
      <c r="N222" s="7"/>
      <c r="O222" s="7"/>
      <c r="P222" s="7"/>
      <c r="Q222" s="7"/>
      <c r="R222" s="7"/>
      <c r="S222" s="7"/>
      <c r="T222" s="7"/>
      <c r="U222" s="7"/>
      <c r="V222" s="7"/>
    </row>
    <row r="223" spans="5:22" ht="12.75">
      <c r="E223" s="23"/>
      <c r="N223" s="7"/>
      <c r="O223" s="7"/>
      <c r="P223" s="7"/>
      <c r="Q223" s="7"/>
      <c r="R223" s="7"/>
      <c r="S223" s="7"/>
      <c r="T223" s="7"/>
      <c r="U223" s="7"/>
      <c r="V223" s="7"/>
    </row>
    <row r="224" spans="5:22" ht="12.75">
      <c r="E224" s="23"/>
      <c r="N224" s="7"/>
      <c r="O224" s="7"/>
      <c r="P224" s="7"/>
      <c r="Q224" s="7"/>
      <c r="R224" s="7"/>
      <c r="S224" s="7"/>
      <c r="T224" s="7"/>
      <c r="U224" s="7"/>
      <c r="V224" s="7"/>
    </row>
    <row r="225" spans="5:22" ht="12.75">
      <c r="E225" s="23"/>
      <c r="N225" s="7"/>
      <c r="O225" s="7"/>
      <c r="P225" s="7"/>
      <c r="Q225" s="7"/>
      <c r="R225" s="7"/>
      <c r="S225" s="7"/>
      <c r="T225" s="7"/>
      <c r="U225" s="7"/>
      <c r="V225" s="7"/>
    </row>
    <row r="226" spans="5:22" ht="12.75">
      <c r="E226" s="23"/>
      <c r="N226" s="7"/>
      <c r="O226" s="7"/>
      <c r="P226" s="7"/>
      <c r="Q226" s="7"/>
      <c r="R226" s="7"/>
      <c r="S226" s="7"/>
      <c r="T226" s="7"/>
      <c r="U226" s="7"/>
      <c r="V226" s="7"/>
    </row>
    <row r="227" spans="5:22" ht="12.75">
      <c r="E227" s="23"/>
      <c r="N227" s="7"/>
      <c r="O227" s="7"/>
      <c r="P227" s="7"/>
      <c r="Q227" s="7"/>
      <c r="R227" s="7"/>
      <c r="S227" s="7"/>
      <c r="T227" s="7"/>
      <c r="U227" s="7"/>
      <c r="V227" s="7"/>
    </row>
    <row r="228" spans="5:22" ht="12.75">
      <c r="E228" s="23"/>
      <c r="N228" s="7"/>
      <c r="O228" s="7"/>
      <c r="P228" s="7"/>
      <c r="Q228" s="7"/>
      <c r="R228" s="7"/>
      <c r="S228" s="7"/>
      <c r="T228" s="7"/>
      <c r="U228" s="7"/>
      <c r="V228" s="7"/>
    </row>
    <row r="229" spans="5:22" ht="12.75">
      <c r="E229" s="23"/>
      <c r="N229" s="7"/>
      <c r="O229" s="7"/>
      <c r="P229" s="7"/>
      <c r="Q229" s="7"/>
      <c r="R229" s="7"/>
      <c r="S229" s="7"/>
      <c r="T229" s="7"/>
      <c r="U229" s="7"/>
      <c r="V229" s="7"/>
    </row>
    <row r="230" spans="5:22" ht="12.75">
      <c r="E230" s="23"/>
      <c r="N230" s="7"/>
      <c r="O230" s="7"/>
      <c r="P230" s="7"/>
      <c r="Q230" s="7"/>
      <c r="R230" s="7"/>
      <c r="S230" s="7"/>
      <c r="T230" s="7"/>
      <c r="U230" s="7"/>
      <c r="V230" s="7"/>
    </row>
    <row r="231" spans="5:22" ht="12.75">
      <c r="E231" s="23"/>
      <c r="N231" s="7"/>
      <c r="O231" s="7"/>
      <c r="P231" s="7"/>
      <c r="Q231" s="7"/>
      <c r="R231" s="7"/>
      <c r="S231" s="7"/>
      <c r="T231" s="7"/>
      <c r="U231" s="7"/>
      <c r="V231" s="7"/>
    </row>
    <row r="232" spans="14:22" ht="12.75">
      <c r="N232" s="7"/>
      <c r="O232" s="7"/>
      <c r="P232" s="7"/>
      <c r="Q232" s="7"/>
      <c r="R232" s="7"/>
      <c r="S232" s="7"/>
      <c r="T232" s="7"/>
      <c r="U232" s="7"/>
      <c r="V232" s="7"/>
    </row>
    <row r="233" spans="14:22" ht="12.75">
      <c r="N233" s="7"/>
      <c r="O233" s="7"/>
      <c r="P233" s="7"/>
      <c r="Q233" s="7"/>
      <c r="R233" s="7"/>
      <c r="S233" s="7"/>
      <c r="T233" s="7"/>
      <c r="U233" s="7"/>
      <c r="V233" s="7"/>
    </row>
    <row r="234" spans="14:22" ht="12.75">
      <c r="N234" s="7"/>
      <c r="O234" s="7"/>
      <c r="P234" s="7"/>
      <c r="Q234" s="7"/>
      <c r="R234" s="7"/>
      <c r="S234" s="7"/>
      <c r="T234" s="7"/>
      <c r="U234" s="7"/>
      <c r="V234" s="7"/>
    </row>
    <row r="235" spans="14:22" ht="12.75">
      <c r="N235" s="7"/>
      <c r="O235" s="7"/>
      <c r="P235" s="7"/>
      <c r="Q235" s="7"/>
      <c r="R235" s="7"/>
      <c r="S235" s="7"/>
      <c r="T235" s="7"/>
      <c r="U235" s="7"/>
      <c r="V235" s="7"/>
    </row>
    <row r="236" spans="14:22" ht="12.75">
      <c r="N236" s="7"/>
      <c r="O236" s="7"/>
      <c r="P236" s="7"/>
      <c r="Q236" s="7"/>
      <c r="R236" s="7"/>
      <c r="S236" s="7"/>
      <c r="T236" s="7"/>
      <c r="U236" s="7"/>
      <c r="V236" s="7"/>
    </row>
    <row r="237" spans="14:22" ht="12.75">
      <c r="N237" s="7"/>
      <c r="O237" s="7"/>
      <c r="P237" s="7"/>
      <c r="Q237" s="7"/>
      <c r="R237" s="7"/>
      <c r="S237" s="7"/>
      <c r="T237" s="7"/>
      <c r="U237" s="7"/>
      <c r="V237" s="7"/>
    </row>
    <row r="238" spans="14:22" ht="12.75">
      <c r="N238" s="7"/>
      <c r="O238" s="7"/>
      <c r="P238" s="7"/>
      <c r="Q238" s="7"/>
      <c r="R238" s="7"/>
      <c r="S238" s="7"/>
      <c r="T238" s="7"/>
      <c r="U238" s="7"/>
      <c r="V238" s="7"/>
    </row>
    <row r="239" spans="14:22" ht="12.75">
      <c r="N239" s="7"/>
      <c r="O239" s="7"/>
      <c r="P239" s="7"/>
      <c r="Q239" s="7"/>
      <c r="R239" s="7"/>
      <c r="S239" s="7"/>
      <c r="T239" s="7"/>
      <c r="U239" s="7"/>
      <c r="V239" s="7"/>
    </row>
    <row r="240" spans="14:22" ht="12.75">
      <c r="N240" s="7"/>
      <c r="O240" s="7"/>
      <c r="P240" s="7"/>
      <c r="Q240" s="7"/>
      <c r="R240" s="7"/>
      <c r="S240" s="7"/>
      <c r="T240" s="7"/>
      <c r="U240" s="7"/>
      <c r="V240" s="7"/>
    </row>
    <row r="241" spans="14:22" ht="12.75">
      <c r="N241" s="7"/>
      <c r="O241" s="7"/>
      <c r="P241" s="7"/>
      <c r="Q241" s="7"/>
      <c r="R241" s="7"/>
      <c r="S241" s="7"/>
      <c r="T241" s="7"/>
      <c r="U241" s="7"/>
      <c r="V241" s="7"/>
    </row>
    <row r="242" spans="14:22" ht="12.75">
      <c r="N242" s="7"/>
      <c r="O242" s="7"/>
      <c r="P242" s="7"/>
      <c r="Q242" s="7"/>
      <c r="R242" s="7"/>
      <c r="S242" s="7"/>
      <c r="T242" s="7"/>
      <c r="U242" s="7"/>
      <c r="V242" s="7"/>
    </row>
    <row r="243" spans="14:22" ht="12.75">
      <c r="N243" s="7"/>
      <c r="O243" s="7"/>
      <c r="P243" s="7"/>
      <c r="Q243" s="7"/>
      <c r="R243" s="7"/>
      <c r="S243" s="7"/>
      <c r="T243" s="7"/>
      <c r="U243" s="7"/>
      <c r="V243" s="7"/>
    </row>
    <row r="244" spans="14:22" ht="12.75">
      <c r="N244" s="7"/>
      <c r="O244" s="7"/>
      <c r="P244" s="7"/>
      <c r="Q244" s="7"/>
      <c r="R244" s="7"/>
      <c r="S244" s="7"/>
      <c r="T244" s="7"/>
      <c r="U244" s="7"/>
      <c r="V244" s="7"/>
    </row>
    <row r="245" spans="14:22" ht="12.75">
      <c r="N245" s="7"/>
      <c r="O245" s="7"/>
      <c r="P245" s="7"/>
      <c r="Q245" s="7"/>
      <c r="R245" s="7"/>
      <c r="S245" s="7"/>
      <c r="T245" s="7"/>
      <c r="U245" s="7"/>
      <c r="V245" s="7"/>
    </row>
    <row r="246" spans="14:22" ht="12.75">
      <c r="N246" s="7"/>
      <c r="O246" s="7"/>
      <c r="P246" s="7"/>
      <c r="Q246" s="7"/>
      <c r="R246" s="7"/>
      <c r="S246" s="7"/>
      <c r="T246" s="7"/>
      <c r="U246" s="7"/>
      <c r="V246" s="7"/>
    </row>
    <row r="247" spans="14:22" ht="12.75">
      <c r="N247" s="7"/>
      <c r="O247" s="7"/>
      <c r="P247" s="7"/>
      <c r="Q247" s="7"/>
      <c r="R247" s="7"/>
      <c r="S247" s="7"/>
      <c r="T247" s="7"/>
      <c r="U247" s="7"/>
      <c r="V247" s="7"/>
    </row>
    <row r="248" spans="14:22" ht="12.75">
      <c r="N248" s="7"/>
      <c r="O248" s="7"/>
      <c r="P248" s="7"/>
      <c r="Q248" s="7"/>
      <c r="R248" s="7"/>
      <c r="S248" s="7"/>
      <c r="T248" s="7"/>
      <c r="U248" s="7"/>
      <c r="V248" s="7"/>
    </row>
    <row r="249" spans="14:22" ht="12.75">
      <c r="N249" s="7"/>
      <c r="O249" s="7"/>
      <c r="P249" s="7"/>
      <c r="Q249" s="7"/>
      <c r="R249" s="7"/>
      <c r="S249" s="7"/>
      <c r="T249" s="7"/>
      <c r="U249" s="7"/>
      <c r="V249" s="7"/>
    </row>
    <row r="250" spans="14:22" ht="12.75">
      <c r="N250" s="7"/>
      <c r="O250" s="7"/>
      <c r="P250" s="7"/>
      <c r="Q250" s="7"/>
      <c r="R250" s="7"/>
      <c r="S250" s="7"/>
      <c r="T250" s="7"/>
      <c r="U250" s="7"/>
      <c r="V250" s="7"/>
    </row>
    <row r="251" spans="14:22" ht="12.75">
      <c r="N251" s="7"/>
      <c r="O251" s="7"/>
      <c r="P251" s="7"/>
      <c r="Q251" s="7"/>
      <c r="R251" s="7"/>
      <c r="S251" s="7"/>
      <c r="T251" s="7"/>
      <c r="U251" s="7"/>
      <c r="V251" s="7"/>
    </row>
    <row r="252" spans="14:22" ht="12.75">
      <c r="N252" s="7"/>
      <c r="O252" s="7"/>
      <c r="P252" s="7"/>
      <c r="Q252" s="7"/>
      <c r="R252" s="7"/>
      <c r="S252" s="7"/>
      <c r="T252" s="7"/>
      <c r="U252" s="7"/>
      <c r="V252" s="7"/>
    </row>
    <row r="253" spans="14:22" ht="12.75">
      <c r="N253" s="7"/>
      <c r="O253" s="7"/>
      <c r="P253" s="7"/>
      <c r="Q253" s="7"/>
      <c r="R253" s="7"/>
      <c r="S253" s="7"/>
      <c r="T253" s="7"/>
      <c r="U253" s="7"/>
      <c r="V253" s="7"/>
    </row>
    <row r="254" spans="14:22" ht="12.75">
      <c r="N254" s="7"/>
      <c r="O254" s="7"/>
      <c r="P254" s="7"/>
      <c r="Q254" s="7"/>
      <c r="R254" s="7"/>
      <c r="S254" s="7"/>
      <c r="T254" s="7"/>
      <c r="U254" s="7"/>
      <c r="V254" s="7"/>
    </row>
    <row r="255" spans="14:22" ht="12.75">
      <c r="N255" s="7"/>
      <c r="O255" s="7"/>
      <c r="P255" s="7"/>
      <c r="Q255" s="7"/>
      <c r="R255" s="7"/>
      <c r="S255" s="7"/>
      <c r="T255" s="7"/>
      <c r="U255" s="7"/>
      <c r="V255" s="7"/>
    </row>
    <row r="256" spans="14:22" ht="12.75">
      <c r="N256" s="7"/>
      <c r="O256" s="7"/>
      <c r="P256" s="7"/>
      <c r="Q256" s="7"/>
      <c r="R256" s="7"/>
      <c r="S256" s="7"/>
      <c r="T256" s="7"/>
      <c r="U256" s="7"/>
      <c r="V256" s="7"/>
    </row>
    <row r="257" spans="14:22" ht="12.75">
      <c r="N257" s="7"/>
      <c r="O257" s="7"/>
      <c r="P257" s="7"/>
      <c r="Q257" s="7"/>
      <c r="R257" s="7"/>
      <c r="S257" s="7"/>
      <c r="T257" s="7"/>
      <c r="U257" s="7"/>
      <c r="V257" s="7"/>
    </row>
    <row r="258" spans="14:22" ht="12.75">
      <c r="N258" s="7"/>
      <c r="O258" s="7"/>
      <c r="P258" s="7"/>
      <c r="Q258" s="7"/>
      <c r="R258" s="7"/>
      <c r="S258" s="7"/>
      <c r="T258" s="7"/>
      <c r="U258" s="7"/>
      <c r="V258" s="7"/>
    </row>
    <row r="259" spans="14:22" ht="12.75">
      <c r="N259" s="7"/>
      <c r="O259" s="7"/>
      <c r="P259" s="7"/>
      <c r="Q259" s="7"/>
      <c r="R259" s="7"/>
      <c r="S259" s="7"/>
      <c r="T259" s="7"/>
      <c r="U259" s="7"/>
      <c r="V259" s="7"/>
    </row>
    <row r="260" spans="14:22" ht="12.75">
      <c r="N260" s="7"/>
      <c r="O260" s="7"/>
      <c r="P260" s="7"/>
      <c r="Q260" s="7"/>
      <c r="R260" s="7"/>
      <c r="S260" s="7"/>
      <c r="T260" s="7"/>
      <c r="U260" s="7"/>
      <c r="V260" s="7"/>
    </row>
    <row r="261" spans="14:22" ht="12.75">
      <c r="N261" s="7"/>
      <c r="O261" s="7"/>
      <c r="P261" s="7"/>
      <c r="Q261" s="7"/>
      <c r="R261" s="7"/>
      <c r="S261" s="7"/>
      <c r="T261" s="7"/>
      <c r="U261" s="7"/>
      <c r="V261" s="7"/>
    </row>
    <row r="262" spans="14:22" ht="12.75">
      <c r="N262" s="7"/>
      <c r="O262" s="7"/>
      <c r="P262" s="7"/>
      <c r="Q262" s="7"/>
      <c r="R262" s="7"/>
      <c r="S262" s="7"/>
      <c r="T262" s="7"/>
      <c r="U262" s="7"/>
      <c r="V262" s="7"/>
    </row>
    <row r="263" spans="14:22" ht="12.75">
      <c r="N263" s="7"/>
      <c r="O263" s="7"/>
      <c r="P263" s="7"/>
      <c r="Q263" s="7"/>
      <c r="R263" s="7"/>
      <c r="S263" s="7"/>
      <c r="T263" s="7"/>
      <c r="U263" s="7"/>
      <c r="V263" s="7"/>
    </row>
    <row r="264" spans="14:22" ht="12.75">
      <c r="N264" s="7"/>
      <c r="O264" s="7"/>
      <c r="P264" s="7"/>
      <c r="Q264" s="7"/>
      <c r="R264" s="7"/>
      <c r="S264" s="7"/>
      <c r="T264" s="7"/>
      <c r="U264" s="7"/>
      <c r="V264" s="7"/>
    </row>
    <row r="265" spans="14:22" ht="12.75">
      <c r="N265" s="7"/>
      <c r="O265" s="7"/>
      <c r="P265" s="7"/>
      <c r="Q265" s="7"/>
      <c r="R265" s="7"/>
      <c r="S265" s="7"/>
      <c r="T265" s="7"/>
      <c r="U265" s="7"/>
      <c r="V265" s="7"/>
    </row>
    <row r="266" spans="14:22" ht="12.75">
      <c r="N266" s="7"/>
      <c r="O266" s="7"/>
      <c r="P266" s="7"/>
      <c r="Q266" s="7"/>
      <c r="R266" s="7"/>
      <c r="S266" s="7"/>
      <c r="T266" s="7"/>
      <c r="U266" s="7"/>
      <c r="V266" s="7"/>
    </row>
    <row r="267" spans="14:22" ht="12.75">
      <c r="N267" s="7"/>
      <c r="O267" s="7"/>
      <c r="P267" s="7"/>
      <c r="Q267" s="7"/>
      <c r="R267" s="7"/>
      <c r="S267" s="7"/>
      <c r="T267" s="7"/>
      <c r="U267" s="7"/>
      <c r="V267" s="7"/>
    </row>
    <row r="268" spans="14:22" ht="12.75">
      <c r="N268" s="7"/>
      <c r="O268" s="7"/>
      <c r="P268" s="7"/>
      <c r="Q268" s="7"/>
      <c r="R268" s="7"/>
      <c r="S268" s="7"/>
      <c r="T268" s="7"/>
      <c r="U268" s="7"/>
      <c r="V268" s="7"/>
    </row>
    <row r="269" spans="14:22" ht="12.75">
      <c r="N269" s="7"/>
      <c r="O269" s="7"/>
      <c r="P269" s="7"/>
      <c r="Q269" s="7"/>
      <c r="R269" s="7"/>
      <c r="S269" s="7"/>
      <c r="T269" s="7"/>
      <c r="U269" s="7"/>
      <c r="V269" s="7"/>
    </row>
    <row r="270" spans="14:22" ht="12.75">
      <c r="N270" s="7"/>
      <c r="O270" s="7"/>
      <c r="P270" s="7"/>
      <c r="Q270" s="7"/>
      <c r="R270" s="7"/>
      <c r="S270" s="7"/>
      <c r="T270" s="7"/>
      <c r="U270" s="7"/>
      <c r="V270" s="7"/>
    </row>
    <row r="271" spans="14:22" ht="12.75">
      <c r="N271" s="7"/>
      <c r="O271" s="7"/>
      <c r="P271" s="7"/>
      <c r="Q271" s="7"/>
      <c r="R271" s="7"/>
      <c r="S271" s="7"/>
      <c r="T271" s="7"/>
      <c r="U271" s="7"/>
      <c r="V271" s="7"/>
    </row>
    <row r="272" spans="14:22" ht="12.75">
      <c r="N272" s="7"/>
      <c r="O272" s="7"/>
      <c r="P272" s="7"/>
      <c r="Q272" s="7"/>
      <c r="R272" s="7"/>
      <c r="S272" s="7"/>
      <c r="T272" s="7"/>
      <c r="U272" s="7"/>
      <c r="V272" s="7"/>
    </row>
    <row r="273" spans="14:22" ht="12.75">
      <c r="N273" s="7"/>
      <c r="O273" s="7"/>
      <c r="P273" s="7"/>
      <c r="Q273" s="7"/>
      <c r="R273" s="7"/>
      <c r="S273" s="7"/>
      <c r="T273" s="7"/>
      <c r="U273" s="7"/>
      <c r="V273" s="7"/>
    </row>
    <row r="274" spans="14:22" ht="12.75">
      <c r="N274" s="7"/>
      <c r="O274" s="7"/>
      <c r="P274" s="7"/>
      <c r="Q274" s="7"/>
      <c r="R274" s="7"/>
      <c r="S274" s="7"/>
      <c r="T274" s="7"/>
      <c r="U274" s="7"/>
      <c r="V274" s="7"/>
    </row>
    <row r="275" spans="14:22" ht="12.75">
      <c r="N275" s="7"/>
      <c r="O275" s="7"/>
      <c r="P275" s="7"/>
      <c r="Q275" s="7"/>
      <c r="R275" s="7"/>
      <c r="S275" s="7"/>
      <c r="T275" s="7"/>
      <c r="U275" s="7"/>
      <c r="V275" s="7"/>
    </row>
    <row r="276" spans="14:22" ht="12.75">
      <c r="N276" s="7"/>
      <c r="O276" s="7"/>
      <c r="P276" s="7"/>
      <c r="Q276" s="7"/>
      <c r="R276" s="7"/>
      <c r="S276" s="7"/>
      <c r="T276" s="7"/>
      <c r="U276" s="7"/>
      <c r="V276" s="7"/>
    </row>
    <row r="277" spans="14:22" ht="12.75">
      <c r="N277" s="7"/>
      <c r="O277" s="7"/>
      <c r="P277" s="7"/>
      <c r="Q277" s="7"/>
      <c r="R277" s="7"/>
      <c r="S277" s="7"/>
      <c r="T277" s="7"/>
      <c r="U277" s="7"/>
      <c r="V277" s="7"/>
    </row>
    <row r="278" spans="14:22" ht="12.75">
      <c r="N278" s="7"/>
      <c r="O278" s="7"/>
      <c r="P278" s="7"/>
      <c r="Q278" s="7"/>
      <c r="R278" s="7"/>
      <c r="S278" s="7"/>
      <c r="T278" s="7"/>
      <c r="U278" s="7"/>
      <c r="V278" s="7"/>
    </row>
    <row r="279" spans="14:22" ht="12.75">
      <c r="N279" s="7"/>
      <c r="O279" s="7"/>
      <c r="P279" s="7"/>
      <c r="Q279" s="7"/>
      <c r="R279" s="7"/>
      <c r="S279" s="7"/>
      <c r="T279" s="7"/>
      <c r="U279" s="7"/>
      <c r="V279" s="7"/>
    </row>
    <row r="280" spans="14:22" ht="12.75">
      <c r="N280" s="7"/>
      <c r="O280" s="7"/>
      <c r="P280" s="7"/>
      <c r="Q280" s="7"/>
      <c r="R280" s="7"/>
      <c r="S280" s="7"/>
      <c r="T280" s="7"/>
      <c r="U280" s="7"/>
      <c r="V280" s="7"/>
    </row>
    <row r="281" spans="14:22" ht="12.75">
      <c r="N281" s="7"/>
      <c r="O281" s="7"/>
      <c r="P281" s="7"/>
      <c r="Q281" s="7"/>
      <c r="R281" s="7"/>
      <c r="S281" s="7"/>
      <c r="T281" s="7"/>
      <c r="U281" s="7"/>
      <c r="V281" s="7"/>
    </row>
    <row r="282" spans="14:22" ht="12.75">
      <c r="N282" s="7"/>
      <c r="O282" s="7"/>
      <c r="P282" s="7"/>
      <c r="Q282" s="7"/>
      <c r="R282" s="7"/>
      <c r="S282" s="7"/>
      <c r="T282" s="7"/>
      <c r="U282" s="7"/>
      <c r="V282" s="7"/>
    </row>
    <row r="283" spans="14:22" ht="12.75">
      <c r="N283" s="7"/>
      <c r="O283" s="7"/>
      <c r="P283" s="7"/>
      <c r="Q283" s="7"/>
      <c r="R283" s="7"/>
      <c r="S283" s="7"/>
      <c r="T283" s="7"/>
      <c r="U283" s="7"/>
      <c r="V283" s="7"/>
    </row>
    <row r="284" spans="14:22" ht="12.75">
      <c r="N284" s="7"/>
      <c r="O284" s="7"/>
      <c r="P284" s="7"/>
      <c r="Q284" s="7"/>
      <c r="R284" s="7"/>
      <c r="S284" s="7"/>
      <c r="T284" s="7"/>
      <c r="U284" s="7"/>
      <c r="V284" s="7"/>
    </row>
    <row r="285" spans="14:22" ht="12.75">
      <c r="N285" s="7"/>
      <c r="O285" s="7"/>
      <c r="P285" s="7"/>
      <c r="Q285" s="7"/>
      <c r="R285" s="7"/>
      <c r="S285" s="7"/>
      <c r="T285" s="7"/>
      <c r="U285" s="7"/>
      <c r="V285" s="7"/>
    </row>
    <row r="286" spans="14:22" ht="12.75">
      <c r="N286" s="7"/>
      <c r="O286" s="7"/>
      <c r="P286" s="7"/>
      <c r="Q286" s="7"/>
      <c r="R286" s="7"/>
      <c r="S286" s="7"/>
      <c r="T286" s="7"/>
      <c r="U286" s="7"/>
      <c r="V286" s="7"/>
    </row>
    <row r="287" spans="14:22" ht="12.75">
      <c r="N287" s="7"/>
      <c r="O287" s="7"/>
      <c r="P287" s="7"/>
      <c r="Q287" s="7"/>
      <c r="R287" s="7"/>
      <c r="S287" s="7"/>
      <c r="T287" s="7"/>
      <c r="U287" s="7"/>
      <c r="V287" s="7"/>
    </row>
    <row r="288" spans="14:22" ht="12.75">
      <c r="N288" s="7"/>
      <c r="O288" s="7"/>
      <c r="P288" s="7"/>
      <c r="Q288" s="7"/>
      <c r="R288" s="7"/>
      <c r="S288" s="7"/>
      <c r="T288" s="7"/>
      <c r="U288" s="7"/>
      <c r="V288" s="7"/>
    </row>
    <row r="289" spans="14:22" ht="12.75">
      <c r="N289" s="7"/>
      <c r="O289" s="7"/>
      <c r="P289" s="7"/>
      <c r="Q289" s="7"/>
      <c r="R289" s="7"/>
      <c r="S289" s="7"/>
      <c r="T289" s="7"/>
      <c r="U289" s="7"/>
      <c r="V289" s="7"/>
    </row>
    <row r="290" spans="14:22" ht="12.75">
      <c r="N290" s="7"/>
      <c r="O290" s="7"/>
      <c r="P290" s="7"/>
      <c r="Q290" s="7"/>
      <c r="R290" s="7"/>
      <c r="S290" s="7"/>
      <c r="T290" s="7"/>
      <c r="U290" s="7"/>
      <c r="V290" s="7"/>
    </row>
    <row r="291" spans="14:22" ht="12.75">
      <c r="N291" s="7"/>
      <c r="O291" s="7"/>
      <c r="P291" s="7"/>
      <c r="Q291" s="7"/>
      <c r="R291" s="7"/>
      <c r="S291" s="7"/>
      <c r="T291" s="7"/>
      <c r="U291" s="7"/>
      <c r="V291" s="7"/>
    </row>
    <row r="292" spans="14:22" ht="12.75">
      <c r="N292" s="7"/>
      <c r="O292" s="7"/>
      <c r="P292" s="7"/>
      <c r="Q292" s="7"/>
      <c r="R292" s="7"/>
      <c r="S292" s="7"/>
      <c r="T292" s="7"/>
      <c r="U292" s="7"/>
      <c r="V292" s="7"/>
    </row>
    <row r="293" spans="14:22" ht="12.75">
      <c r="N293" s="7"/>
      <c r="O293" s="7"/>
      <c r="P293" s="7"/>
      <c r="Q293" s="7"/>
      <c r="R293" s="7"/>
      <c r="S293" s="7"/>
      <c r="T293" s="7"/>
      <c r="U293" s="7"/>
      <c r="V293" s="7"/>
    </row>
    <row r="294" spans="14:22" ht="12.75">
      <c r="N294" s="7"/>
      <c r="O294" s="7"/>
      <c r="P294" s="7"/>
      <c r="Q294" s="7"/>
      <c r="R294" s="7"/>
      <c r="S294" s="7"/>
      <c r="T294" s="7"/>
      <c r="U294" s="7"/>
      <c r="V294" s="7"/>
    </row>
    <row r="295" spans="14:22" ht="12.75">
      <c r="N295" s="7"/>
      <c r="O295" s="7"/>
      <c r="P295" s="7"/>
      <c r="Q295" s="7"/>
      <c r="R295" s="7"/>
      <c r="S295" s="7"/>
      <c r="T295" s="7"/>
      <c r="U295" s="7"/>
      <c r="V295" s="7"/>
    </row>
    <row r="296" spans="14:22" ht="12.75">
      <c r="N296" s="7"/>
      <c r="O296" s="7"/>
      <c r="P296" s="7"/>
      <c r="Q296" s="7"/>
      <c r="R296" s="7"/>
      <c r="S296" s="7"/>
      <c r="T296" s="7"/>
      <c r="U296" s="7"/>
      <c r="V296" s="7"/>
    </row>
    <row r="297" spans="14:22" ht="12.75">
      <c r="N297" s="7"/>
      <c r="O297" s="7"/>
      <c r="P297" s="7"/>
      <c r="Q297" s="7"/>
      <c r="R297" s="7"/>
      <c r="S297" s="7"/>
      <c r="T297" s="7"/>
      <c r="U297" s="7"/>
      <c r="V297" s="7"/>
    </row>
    <row r="298" spans="14:22" ht="12.75">
      <c r="N298" s="7"/>
      <c r="O298" s="7"/>
      <c r="P298" s="7"/>
      <c r="Q298" s="7"/>
      <c r="R298" s="7"/>
      <c r="S298" s="7"/>
      <c r="T298" s="7"/>
      <c r="U298" s="7"/>
      <c r="V298" s="7"/>
    </row>
    <row r="299" spans="14:22" ht="12.75">
      <c r="N299" s="7"/>
      <c r="O299" s="7"/>
      <c r="P299" s="7"/>
      <c r="Q299" s="7"/>
      <c r="R299" s="7"/>
      <c r="S299" s="7"/>
      <c r="T299" s="7"/>
      <c r="U299" s="7"/>
      <c r="V299" s="7"/>
    </row>
    <row r="300" spans="14:22" ht="12.75">
      <c r="N300" s="7"/>
      <c r="O300" s="7"/>
      <c r="P300" s="7"/>
      <c r="Q300" s="7"/>
      <c r="R300" s="7"/>
      <c r="S300" s="7"/>
      <c r="T300" s="7"/>
      <c r="U300" s="7"/>
      <c r="V300" s="7"/>
    </row>
    <row r="301" spans="14:22" ht="12.75">
      <c r="N301" s="7"/>
      <c r="O301" s="7"/>
      <c r="P301" s="7"/>
      <c r="Q301" s="7"/>
      <c r="R301" s="7"/>
      <c r="S301" s="7"/>
      <c r="T301" s="7"/>
      <c r="U301" s="7"/>
      <c r="V301" s="7"/>
    </row>
    <row r="302" spans="14:22" ht="12.75">
      <c r="N302" s="7"/>
      <c r="O302" s="7"/>
      <c r="P302" s="7"/>
      <c r="Q302" s="7"/>
      <c r="R302" s="7"/>
      <c r="S302" s="7"/>
      <c r="T302" s="7"/>
      <c r="U302" s="7"/>
      <c r="V302" s="7"/>
    </row>
    <row r="303" spans="14:22" ht="12.75">
      <c r="N303" s="7"/>
      <c r="O303" s="7"/>
      <c r="P303" s="7"/>
      <c r="Q303" s="7"/>
      <c r="R303" s="7"/>
      <c r="S303" s="7"/>
      <c r="T303" s="7"/>
      <c r="U303" s="7"/>
      <c r="V303" s="7"/>
    </row>
    <row r="304" spans="14:22" ht="12.75">
      <c r="N304" s="7"/>
      <c r="O304" s="7"/>
      <c r="P304" s="7"/>
      <c r="Q304" s="7"/>
      <c r="R304" s="7"/>
      <c r="S304" s="7"/>
      <c r="T304" s="7"/>
      <c r="U304" s="7"/>
      <c r="V304" s="7"/>
    </row>
    <row r="305" spans="14:22" ht="12.75">
      <c r="N305" s="7"/>
      <c r="O305" s="7"/>
      <c r="P305" s="7"/>
      <c r="Q305" s="7"/>
      <c r="R305" s="7"/>
      <c r="S305" s="7"/>
      <c r="T305" s="7"/>
      <c r="U305" s="7"/>
      <c r="V305" s="7"/>
    </row>
    <row r="306" spans="14:22" ht="12.75">
      <c r="N306" s="7"/>
      <c r="O306" s="7"/>
      <c r="P306" s="7"/>
      <c r="Q306" s="7"/>
      <c r="R306" s="7"/>
      <c r="S306" s="7"/>
      <c r="T306" s="7"/>
      <c r="U306" s="7"/>
      <c r="V306" s="7"/>
    </row>
    <row r="307" spans="14:22" ht="12.75">
      <c r="N307" s="7"/>
      <c r="O307" s="7"/>
      <c r="P307" s="7"/>
      <c r="Q307" s="7"/>
      <c r="R307" s="7"/>
      <c r="S307" s="7"/>
      <c r="T307" s="7"/>
      <c r="U307" s="7"/>
      <c r="V307" s="7"/>
    </row>
    <row r="308" spans="14:22" ht="12.75">
      <c r="N308" s="7"/>
      <c r="O308" s="7"/>
      <c r="P308" s="7"/>
      <c r="Q308" s="7"/>
      <c r="R308" s="7"/>
      <c r="S308" s="7"/>
      <c r="T308" s="7"/>
      <c r="U308" s="7"/>
      <c r="V308" s="7"/>
    </row>
    <row r="309" spans="14:22" ht="12.75">
      <c r="N309" s="7"/>
      <c r="O309" s="7"/>
      <c r="P309" s="7"/>
      <c r="Q309" s="7"/>
      <c r="R309" s="7"/>
      <c r="S309" s="7"/>
      <c r="T309" s="7"/>
      <c r="U309" s="7"/>
      <c r="V309" s="7"/>
    </row>
    <row r="310" spans="14:22" ht="12.75">
      <c r="N310" s="7"/>
      <c r="O310" s="7"/>
      <c r="P310" s="7"/>
      <c r="Q310" s="7"/>
      <c r="R310" s="7"/>
      <c r="S310" s="7"/>
      <c r="T310" s="7"/>
      <c r="U310" s="7"/>
      <c r="V310" s="7"/>
    </row>
    <row r="311" spans="14:22" ht="12.75">
      <c r="N311" s="7"/>
      <c r="O311" s="7"/>
      <c r="P311" s="7"/>
      <c r="Q311" s="7"/>
      <c r="R311" s="7"/>
      <c r="S311" s="7"/>
      <c r="T311" s="7"/>
      <c r="U311" s="7"/>
      <c r="V311" s="7"/>
    </row>
    <row r="312" spans="14:22" ht="12.75">
      <c r="N312" s="7"/>
      <c r="O312" s="7"/>
      <c r="P312" s="7"/>
      <c r="Q312" s="7"/>
      <c r="R312" s="7"/>
      <c r="S312" s="7"/>
      <c r="T312" s="7"/>
      <c r="U312" s="7"/>
      <c r="V312" s="7"/>
    </row>
    <row r="313" spans="14:22" ht="12.75">
      <c r="N313" s="7"/>
      <c r="O313" s="7"/>
      <c r="P313" s="7"/>
      <c r="Q313" s="7"/>
      <c r="R313" s="7"/>
      <c r="S313" s="7"/>
      <c r="T313" s="7"/>
      <c r="U313" s="7"/>
      <c r="V313" s="7"/>
    </row>
    <row r="314" spans="14:22" ht="12.75">
      <c r="N314" s="7"/>
      <c r="O314" s="7"/>
      <c r="P314" s="7"/>
      <c r="Q314" s="7"/>
      <c r="R314" s="7"/>
      <c r="S314" s="7"/>
      <c r="T314" s="7"/>
      <c r="U314" s="7"/>
      <c r="V314" s="7"/>
    </row>
    <row r="315" spans="14:22" ht="12.75">
      <c r="N315" s="7"/>
      <c r="O315" s="7"/>
      <c r="P315" s="7"/>
      <c r="Q315" s="7"/>
      <c r="R315" s="7"/>
      <c r="S315" s="7"/>
      <c r="T315" s="7"/>
      <c r="U315" s="7"/>
      <c r="V315" s="7"/>
    </row>
    <row r="316" spans="14:22" ht="12.75">
      <c r="N316" s="7"/>
      <c r="O316" s="7"/>
      <c r="P316" s="7"/>
      <c r="Q316" s="7"/>
      <c r="R316" s="7"/>
      <c r="S316" s="7"/>
      <c r="T316" s="7"/>
      <c r="U316" s="7"/>
      <c r="V316" s="7"/>
    </row>
    <row r="317" spans="14:22" ht="12.75">
      <c r="N317" s="7"/>
      <c r="O317" s="7"/>
      <c r="P317" s="7"/>
      <c r="Q317" s="7"/>
      <c r="R317" s="7"/>
      <c r="S317" s="7"/>
      <c r="T317" s="7"/>
      <c r="U317" s="7"/>
      <c r="V317" s="7"/>
    </row>
    <row r="318" spans="14:22" ht="12.75">
      <c r="N318" s="7"/>
      <c r="O318" s="7"/>
      <c r="P318" s="7"/>
      <c r="Q318" s="7"/>
      <c r="R318" s="7"/>
      <c r="S318" s="7"/>
      <c r="T318" s="7"/>
      <c r="U318" s="7"/>
      <c r="V318" s="7"/>
    </row>
    <row r="319" spans="14:22" ht="12.75">
      <c r="N319" s="7"/>
      <c r="O319" s="7"/>
      <c r="P319" s="7"/>
      <c r="Q319" s="7"/>
      <c r="R319" s="7"/>
      <c r="S319" s="7"/>
      <c r="T319" s="7"/>
      <c r="U319" s="7"/>
      <c r="V319" s="7"/>
    </row>
    <row r="320" spans="14:22" ht="12.75">
      <c r="N320" s="7"/>
      <c r="O320" s="7"/>
      <c r="P320" s="7"/>
      <c r="Q320" s="7"/>
      <c r="R320" s="7"/>
      <c r="S320" s="7"/>
      <c r="T320" s="7"/>
      <c r="U320" s="7"/>
      <c r="V320" s="7"/>
    </row>
    <row r="321" spans="14:22" ht="12.75">
      <c r="N321" s="7"/>
      <c r="O321" s="7"/>
      <c r="P321" s="7"/>
      <c r="Q321" s="7"/>
      <c r="R321" s="7"/>
      <c r="S321" s="7"/>
      <c r="T321" s="7"/>
      <c r="U321" s="7"/>
      <c r="V321" s="7"/>
    </row>
    <row r="322" spans="14:22" ht="12.75">
      <c r="N322" s="7"/>
      <c r="O322" s="7"/>
      <c r="P322" s="7"/>
      <c r="Q322" s="7"/>
      <c r="R322" s="7"/>
      <c r="S322" s="7"/>
      <c r="T322" s="7"/>
      <c r="U322" s="7"/>
      <c r="V322" s="7"/>
    </row>
    <row r="323" spans="14:22" ht="12.75">
      <c r="N323" s="7"/>
      <c r="O323" s="7"/>
      <c r="P323" s="7"/>
      <c r="Q323" s="7"/>
      <c r="R323" s="7"/>
      <c r="S323" s="7"/>
      <c r="T323" s="7"/>
      <c r="U323" s="7"/>
      <c r="V323" s="7"/>
    </row>
    <row r="324" spans="14:22" ht="12.75">
      <c r="N324" s="7"/>
      <c r="O324" s="7"/>
      <c r="P324" s="7"/>
      <c r="Q324" s="7"/>
      <c r="R324" s="7"/>
      <c r="S324" s="7"/>
      <c r="T324" s="7"/>
      <c r="U324" s="7"/>
      <c r="V324" s="7"/>
    </row>
    <row r="325" spans="14:22" ht="12.75">
      <c r="N325" s="7"/>
      <c r="O325" s="7"/>
      <c r="P325" s="7"/>
      <c r="Q325" s="7"/>
      <c r="R325" s="7"/>
      <c r="S325" s="7"/>
      <c r="T325" s="7"/>
      <c r="U325" s="7"/>
      <c r="V325" s="7"/>
    </row>
    <row r="326" spans="14:22" ht="12.75">
      <c r="N326" s="7"/>
      <c r="O326" s="7"/>
      <c r="P326" s="7"/>
      <c r="Q326" s="7"/>
      <c r="R326" s="7"/>
      <c r="S326" s="7"/>
      <c r="T326" s="7"/>
      <c r="U326" s="7"/>
      <c r="V326" s="7"/>
    </row>
    <row r="327" spans="14:22" ht="12.75">
      <c r="N327" s="7"/>
      <c r="O327" s="7"/>
      <c r="P327" s="7"/>
      <c r="Q327" s="7"/>
      <c r="R327" s="7"/>
      <c r="S327" s="7"/>
      <c r="T327" s="7"/>
      <c r="U327" s="7"/>
      <c r="V327" s="7"/>
    </row>
    <row r="328" spans="14:22" ht="12.75">
      <c r="N328" s="7"/>
      <c r="O328" s="7"/>
      <c r="P328" s="7"/>
      <c r="Q328" s="7"/>
      <c r="R328" s="7"/>
      <c r="S328" s="7"/>
      <c r="T328" s="7"/>
      <c r="U328" s="7"/>
      <c r="V328" s="7"/>
    </row>
    <row r="329" spans="14:22" ht="12.75">
      <c r="N329" s="7"/>
      <c r="O329" s="7"/>
      <c r="P329" s="7"/>
      <c r="Q329" s="7"/>
      <c r="R329" s="7"/>
      <c r="S329" s="7"/>
      <c r="T329" s="7"/>
      <c r="U329" s="7"/>
      <c r="V329" s="7"/>
    </row>
    <row r="330" spans="14:22" ht="12.75">
      <c r="N330" s="7"/>
      <c r="O330" s="7"/>
      <c r="P330" s="7"/>
      <c r="Q330" s="7"/>
      <c r="R330" s="7"/>
      <c r="S330" s="7"/>
      <c r="T330" s="7"/>
      <c r="U330" s="7"/>
      <c r="V330" s="7"/>
    </row>
    <row r="331" spans="14:22" ht="12.75">
      <c r="N331" s="7"/>
      <c r="O331" s="7"/>
      <c r="P331" s="7"/>
      <c r="Q331" s="7"/>
      <c r="R331" s="7"/>
      <c r="S331" s="7"/>
      <c r="T331" s="7"/>
      <c r="U331" s="7"/>
      <c r="V331" s="7"/>
    </row>
    <row r="332" spans="14:22" ht="12.75">
      <c r="N332" s="7"/>
      <c r="O332" s="7"/>
      <c r="P332" s="7"/>
      <c r="Q332" s="7"/>
      <c r="R332" s="7"/>
      <c r="S332" s="7"/>
      <c r="T332" s="7"/>
      <c r="U332" s="7"/>
      <c r="V332" s="7"/>
    </row>
    <row r="333" spans="14:22" ht="12.75">
      <c r="N333" s="7"/>
      <c r="O333" s="7"/>
      <c r="P333" s="7"/>
      <c r="Q333" s="7"/>
      <c r="R333" s="7"/>
      <c r="S333" s="7"/>
      <c r="T333" s="7"/>
      <c r="U333" s="7"/>
      <c r="V333" s="7"/>
    </row>
    <row r="334" spans="14:22" ht="12.75">
      <c r="N334" s="7"/>
      <c r="O334" s="7"/>
      <c r="P334" s="7"/>
      <c r="Q334" s="7"/>
      <c r="R334" s="7"/>
      <c r="S334" s="7"/>
      <c r="T334" s="7"/>
      <c r="U334" s="7"/>
      <c r="V334" s="7"/>
    </row>
    <row r="335" spans="14:22" ht="12.75">
      <c r="N335" s="7"/>
      <c r="O335" s="7"/>
      <c r="P335" s="7"/>
      <c r="Q335" s="7"/>
      <c r="R335" s="7"/>
      <c r="S335" s="7"/>
      <c r="T335" s="7"/>
      <c r="U335" s="7"/>
      <c r="V335" s="7"/>
    </row>
    <row r="336" spans="14:22" ht="12.75">
      <c r="N336" s="7"/>
      <c r="O336" s="7"/>
      <c r="P336" s="7"/>
      <c r="Q336" s="7"/>
      <c r="R336" s="7"/>
      <c r="S336" s="7"/>
      <c r="T336" s="7"/>
      <c r="U336" s="7"/>
      <c r="V336" s="7"/>
    </row>
    <row r="337" spans="14:22" ht="12.75">
      <c r="N337" s="7"/>
      <c r="O337" s="7"/>
      <c r="P337" s="7"/>
      <c r="Q337" s="7"/>
      <c r="R337" s="7"/>
      <c r="S337" s="7"/>
      <c r="T337" s="7"/>
      <c r="U337" s="7"/>
      <c r="V337" s="7"/>
    </row>
    <row r="338" spans="14:22" ht="12.75">
      <c r="N338" s="7"/>
      <c r="O338" s="7"/>
      <c r="P338" s="7"/>
      <c r="Q338" s="7"/>
      <c r="R338" s="7"/>
      <c r="S338" s="7"/>
      <c r="T338" s="7"/>
      <c r="U338" s="7"/>
      <c r="V338" s="7"/>
    </row>
    <row r="339" spans="14:22" ht="12.75">
      <c r="N339" s="7"/>
      <c r="O339" s="7"/>
      <c r="P339" s="7"/>
      <c r="Q339" s="7"/>
      <c r="R339" s="7"/>
      <c r="S339" s="7"/>
      <c r="T339" s="7"/>
      <c r="U339" s="7"/>
      <c r="V339" s="7"/>
    </row>
    <row r="340" spans="14:22" ht="12.75">
      <c r="N340" s="7"/>
      <c r="O340" s="7"/>
      <c r="P340" s="7"/>
      <c r="Q340" s="7"/>
      <c r="R340" s="7"/>
      <c r="S340" s="7"/>
      <c r="T340" s="7"/>
      <c r="U340" s="7"/>
      <c r="V340" s="7"/>
    </row>
    <row r="341" spans="14:22" ht="12.75">
      <c r="N341" s="7"/>
      <c r="O341" s="7"/>
      <c r="P341" s="7"/>
      <c r="Q341" s="7"/>
      <c r="R341" s="7"/>
      <c r="S341" s="7"/>
      <c r="T341" s="7"/>
      <c r="U341" s="7"/>
      <c r="V341" s="7"/>
    </row>
    <row r="342" spans="14:22" ht="12.75">
      <c r="N342" s="7"/>
      <c r="O342" s="7"/>
      <c r="P342" s="7"/>
      <c r="Q342" s="7"/>
      <c r="R342" s="7"/>
      <c r="S342" s="7"/>
      <c r="T342" s="7"/>
      <c r="U342" s="7"/>
      <c r="V342" s="7"/>
    </row>
    <row r="343" spans="14:22" ht="12.75">
      <c r="N343" s="7"/>
      <c r="O343" s="7"/>
      <c r="P343" s="7"/>
      <c r="Q343" s="7"/>
      <c r="R343" s="7"/>
      <c r="S343" s="7"/>
      <c r="T343" s="7"/>
      <c r="U343" s="7"/>
      <c r="V343" s="7"/>
    </row>
    <row r="344" spans="14:22" ht="12.75">
      <c r="N344" s="7"/>
      <c r="O344" s="7"/>
      <c r="P344" s="7"/>
      <c r="Q344" s="7"/>
      <c r="R344" s="7"/>
      <c r="S344" s="7"/>
      <c r="T344" s="7"/>
      <c r="U344" s="7"/>
      <c r="V344" s="7"/>
    </row>
    <row r="345" spans="14:22" ht="12.75">
      <c r="N345" s="7"/>
      <c r="O345" s="7"/>
      <c r="P345" s="7"/>
      <c r="Q345" s="7"/>
      <c r="R345" s="7"/>
      <c r="S345" s="7"/>
      <c r="T345" s="7"/>
      <c r="U345" s="7"/>
      <c r="V345" s="7"/>
    </row>
    <row r="346" spans="14:22" ht="12.75">
      <c r="N346" s="7"/>
      <c r="O346" s="7"/>
      <c r="P346" s="7"/>
      <c r="Q346" s="7"/>
      <c r="R346" s="7"/>
      <c r="S346" s="7"/>
      <c r="T346" s="7"/>
      <c r="U346" s="7"/>
      <c r="V346" s="7"/>
    </row>
    <row r="347" spans="14:22" ht="12.75">
      <c r="N347" s="7"/>
      <c r="O347" s="7"/>
      <c r="P347" s="7"/>
      <c r="Q347" s="7"/>
      <c r="R347" s="7"/>
      <c r="S347" s="7"/>
      <c r="T347" s="7"/>
      <c r="U347" s="7"/>
      <c r="V347" s="7"/>
    </row>
    <row r="348" spans="14:22" ht="12.75">
      <c r="N348" s="7"/>
      <c r="O348" s="7"/>
      <c r="P348" s="7"/>
      <c r="Q348" s="7"/>
      <c r="R348" s="7"/>
      <c r="S348" s="7"/>
      <c r="T348" s="7"/>
      <c r="U348" s="7"/>
      <c r="V348" s="7"/>
    </row>
    <row r="349" spans="14:22" ht="12.75">
      <c r="N349" s="7"/>
      <c r="O349" s="7"/>
      <c r="P349" s="7"/>
      <c r="Q349" s="7"/>
      <c r="R349" s="7"/>
      <c r="S349" s="7"/>
      <c r="T349" s="7"/>
      <c r="U349" s="7"/>
      <c r="V349" s="7"/>
    </row>
    <row r="350" spans="14:22" ht="12.75">
      <c r="N350" s="7"/>
      <c r="O350" s="7"/>
      <c r="P350" s="7"/>
      <c r="Q350" s="7"/>
      <c r="R350" s="7"/>
      <c r="S350" s="7"/>
      <c r="T350" s="7"/>
      <c r="U350" s="7"/>
      <c r="V350" s="7"/>
    </row>
    <row r="351" spans="14:22" ht="12.75">
      <c r="N351" s="7"/>
      <c r="O351" s="7"/>
      <c r="P351" s="7"/>
      <c r="Q351" s="7"/>
      <c r="R351" s="7"/>
      <c r="S351" s="7"/>
      <c r="T351" s="7"/>
      <c r="U351" s="7"/>
      <c r="V351" s="7"/>
    </row>
    <row r="352" spans="14:22" ht="12.75">
      <c r="N352" s="7"/>
      <c r="O352" s="7"/>
      <c r="P352" s="7"/>
      <c r="Q352" s="7"/>
      <c r="R352" s="7"/>
      <c r="S352" s="7"/>
      <c r="T352" s="7"/>
      <c r="U352" s="7"/>
      <c r="V352" s="7"/>
    </row>
    <row r="353" spans="14:22" ht="12.75">
      <c r="N353" s="7"/>
      <c r="O353" s="7"/>
      <c r="P353" s="7"/>
      <c r="Q353" s="7"/>
      <c r="R353" s="7"/>
      <c r="S353" s="7"/>
      <c r="T353" s="7"/>
      <c r="U353" s="7"/>
      <c r="V353" s="7"/>
    </row>
    <row r="354" spans="14:22" ht="12.75">
      <c r="N354" s="7"/>
      <c r="O354" s="7"/>
      <c r="P354" s="7"/>
      <c r="Q354" s="7"/>
      <c r="R354" s="7"/>
      <c r="S354" s="7"/>
      <c r="T354" s="7"/>
      <c r="U354" s="7"/>
      <c r="V354" s="7"/>
    </row>
    <row r="355" spans="14:22" ht="12.75">
      <c r="N355" s="7"/>
      <c r="O355" s="7"/>
      <c r="P355" s="7"/>
      <c r="Q355" s="7"/>
      <c r="R355" s="7"/>
      <c r="S355" s="7"/>
      <c r="T355" s="7"/>
      <c r="U355" s="7"/>
      <c r="V355" s="7"/>
    </row>
    <row r="356" spans="14:22" ht="12.75">
      <c r="N356" s="7"/>
      <c r="O356" s="7"/>
      <c r="P356" s="7"/>
      <c r="Q356" s="7"/>
      <c r="R356" s="7"/>
      <c r="S356" s="7"/>
      <c r="T356" s="7"/>
      <c r="U356" s="7"/>
      <c r="V356" s="7"/>
    </row>
    <row r="357" spans="14:22" ht="12.75">
      <c r="N357" s="7"/>
      <c r="O357" s="7"/>
      <c r="P357" s="7"/>
      <c r="Q357" s="7"/>
      <c r="R357" s="7"/>
      <c r="S357" s="7"/>
      <c r="T357" s="7"/>
      <c r="U357" s="7"/>
      <c r="V357" s="7"/>
    </row>
    <row r="358" spans="14:22" ht="12.75">
      <c r="N358" s="7"/>
      <c r="O358" s="7"/>
      <c r="P358" s="7"/>
      <c r="Q358" s="7"/>
      <c r="R358" s="7"/>
      <c r="S358" s="7"/>
      <c r="T358" s="7"/>
      <c r="U358" s="7"/>
      <c r="V358" s="7"/>
    </row>
    <row r="359" spans="14:22" ht="12.75">
      <c r="N359" s="7"/>
      <c r="O359" s="7"/>
      <c r="P359" s="7"/>
      <c r="Q359" s="7"/>
      <c r="R359" s="7"/>
      <c r="S359" s="7"/>
      <c r="T359" s="7"/>
      <c r="U359" s="7"/>
      <c r="V359" s="7"/>
    </row>
    <row r="360" spans="14:22" ht="12.75">
      <c r="N360" s="7"/>
      <c r="O360" s="7"/>
      <c r="P360" s="7"/>
      <c r="Q360" s="7"/>
      <c r="R360" s="7"/>
      <c r="S360" s="7"/>
      <c r="T360" s="7"/>
      <c r="U360" s="7"/>
      <c r="V360" s="7"/>
    </row>
    <row r="361" spans="14:22" ht="12.75">
      <c r="N361" s="7"/>
      <c r="O361" s="7"/>
      <c r="P361" s="7"/>
      <c r="Q361" s="7"/>
      <c r="R361" s="7"/>
      <c r="S361" s="7"/>
      <c r="T361" s="7"/>
      <c r="U361" s="7"/>
      <c r="V361" s="7"/>
    </row>
    <row r="362" spans="14:22" ht="12.75">
      <c r="N362" s="7"/>
      <c r="O362" s="7"/>
      <c r="P362" s="7"/>
      <c r="Q362" s="7"/>
      <c r="R362" s="7"/>
      <c r="S362" s="7"/>
      <c r="T362" s="7"/>
      <c r="U362" s="7"/>
      <c r="V362" s="7"/>
    </row>
    <row r="363" spans="14:22" ht="12.75">
      <c r="N363" s="7"/>
      <c r="O363" s="7"/>
      <c r="P363" s="7"/>
      <c r="Q363" s="7"/>
      <c r="R363" s="7"/>
      <c r="S363" s="7"/>
      <c r="T363" s="7"/>
      <c r="U363" s="7"/>
      <c r="V363" s="7"/>
    </row>
    <row r="364" spans="14:22" ht="12.75">
      <c r="N364" s="7"/>
      <c r="O364" s="7"/>
      <c r="P364" s="7"/>
      <c r="Q364" s="7"/>
      <c r="R364" s="7"/>
      <c r="S364" s="7"/>
      <c r="T364" s="7"/>
      <c r="U364" s="7"/>
      <c r="V364" s="7"/>
    </row>
    <row r="365" spans="14:22" ht="12.75">
      <c r="N365" s="7"/>
      <c r="O365" s="7"/>
      <c r="P365" s="7"/>
      <c r="Q365" s="7"/>
      <c r="R365" s="7"/>
      <c r="S365" s="7"/>
      <c r="T365" s="7"/>
      <c r="U365" s="7"/>
      <c r="V365" s="7"/>
    </row>
    <row r="366" spans="14:22" ht="12.75">
      <c r="N366" s="7"/>
      <c r="O366" s="7"/>
      <c r="P366" s="7"/>
      <c r="Q366" s="7"/>
      <c r="R366" s="7"/>
      <c r="S366" s="7"/>
      <c r="T366" s="7"/>
      <c r="U366" s="7"/>
      <c r="V366" s="7"/>
    </row>
    <row r="367" spans="14:22" ht="12.75">
      <c r="N367" s="7"/>
      <c r="O367" s="7"/>
      <c r="P367" s="7"/>
      <c r="Q367" s="7"/>
      <c r="R367" s="7"/>
      <c r="S367" s="7"/>
      <c r="T367" s="7"/>
      <c r="U367" s="7"/>
      <c r="V367" s="7"/>
    </row>
    <row r="368" spans="14:22" ht="12.75">
      <c r="N368" s="7"/>
      <c r="O368" s="7"/>
      <c r="P368" s="7"/>
      <c r="Q368" s="7"/>
      <c r="R368" s="7"/>
      <c r="S368" s="7"/>
      <c r="T368" s="7"/>
      <c r="U368" s="7"/>
      <c r="V368" s="7"/>
    </row>
    <row r="369" spans="14:22" ht="12.75">
      <c r="N369" s="7"/>
      <c r="O369" s="7"/>
      <c r="P369" s="7"/>
      <c r="Q369" s="7"/>
      <c r="R369" s="7"/>
      <c r="S369" s="7"/>
      <c r="T369" s="7"/>
      <c r="U369" s="7"/>
      <c r="V369" s="7"/>
    </row>
    <row r="370" spans="14:22" ht="12.75">
      <c r="N370" s="7"/>
      <c r="O370" s="7"/>
      <c r="P370" s="7"/>
      <c r="Q370" s="7"/>
      <c r="R370" s="7"/>
      <c r="S370" s="7"/>
      <c r="T370" s="7"/>
      <c r="U370" s="7"/>
      <c r="V370" s="7"/>
    </row>
    <row r="371" spans="14:22" ht="12.75">
      <c r="N371" s="7"/>
      <c r="O371" s="7"/>
      <c r="P371" s="7"/>
      <c r="Q371" s="7"/>
      <c r="R371" s="7"/>
      <c r="S371" s="7"/>
      <c r="T371" s="7"/>
      <c r="U371" s="7"/>
      <c r="V371" s="7"/>
    </row>
    <row r="372" spans="14:22" ht="12.75">
      <c r="N372" s="7"/>
      <c r="O372" s="7"/>
      <c r="P372" s="7"/>
      <c r="Q372" s="7"/>
      <c r="R372" s="7"/>
      <c r="S372" s="7"/>
      <c r="T372" s="7"/>
      <c r="U372" s="7"/>
      <c r="V372" s="7"/>
    </row>
    <row r="373" spans="14:22" ht="12.75">
      <c r="N373" s="7"/>
      <c r="O373" s="7"/>
      <c r="P373" s="7"/>
      <c r="Q373" s="7"/>
      <c r="R373" s="7"/>
      <c r="S373" s="7"/>
      <c r="T373" s="7"/>
      <c r="U373" s="7"/>
      <c r="V373" s="7"/>
    </row>
    <row r="374" spans="14:22" ht="12.75">
      <c r="N374" s="7"/>
      <c r="O374" s="7"/>
      <c r="P374" s="7"/>
      <c r="Q374" s="7"/>
      <c r="R374" s="7"/>
      <c r="S374" s="7"/>
      <c r="T374" s="7"/>
      <c r="U374" s="7"/>
      <c r="V374" s="7"/>
    </row>
    <row r="375" spans="14:22" ht="12.75">
      <c r="N375" s="7"/>
      <c r="O375" s="7"/>
      <c r="P375" s="7"/>
      <c r="Q375" s="7"/>
      <c r="R375" s="7"/>
      <c r="S375" s="7"/>
      <c r="T375" s="7"/>
      <c r="U375" s="7"/>
      <c r="V375" s="7"/>
    </row>
    <row r="376" spans="14:22" ht="12.75">
      <c r="N376" s="7"/>
      <c r="O376" s="7"/>
      <c r="P376" s="7"/>
      <c r="Q376" s="7"/>
      <c r="R376" s="7"/>
      <c r="S376" s="7"/>
      <c r="T376" s="7"/>
      <c r="U376" s="7"/>
      <c r="V376" s="7"/>
    </row>
    <row r="377" spans="14:22" ht="12.75">
      <c r="N377" s="7"/>
      <c r="O377" s="7"/>
      <c r="P377" s="7"/>
      <c r="Q377" s="7"/>
      <c r="R377" s="7"/>
      <c r="S377" s="7"/>
      <c r="T377" s="7"/>
      <c r="U377" s="7"/>
      <c r="V377" s="7"/>
    </row>
    <row r="378" spans="14:22" ht="12.75">
      <c r="N378" s="7"/>
      <c r="O378" s="7"/>
      <c r="P378" s="7"/>
      <c r="Q378" s="7"/>
      <c r="R378" s="7"/>
      <c r="S378" s="7"/>
      <c r="T378" s="7"/>
      <c r="U378" s="7"/>
      <c r="V378" s="7"/>
    </row>
    <row r="379" spans="14:22" ht="12.75">
      <c r="N379" s="7"/>
      <c r="O379" s="7"/>
      <c r="P379" s="7"/>
      <c r="Q379" s="7"/>
      <c r="R379" s="7"/>
      <c r="S379" s="7"/>
      <c r="T379" s="7"/>
      <c r="U379" s="7"/>
      <c r="V379" s="7"/>
    </row>
    <row r="380" spans="14:22" ht="12.75">
      <c r="N380" s="7"/>
      <c r="O380" s="7"/>
      <c r="P380" s="7"/>
      <c r="Q380" s="7"/>
      <c r="R380" s="7"/>
      <c r="S380" s="7"/>
      <c r="T380" s="7"/>
      <c r="U380" s="7"/>
      <c r="V380" s="7"/>
    </row>
    <row r="381" spans="14:22" ht="12.75">
      <c r="N381" s="7"/>
      <c r="O381" s="7"/>
      <c r="P381" s="7"/>
      <c r="Q381" s="7"/>
      <c r="R381" s="7"/>
      <c r="S381" s="7"/>
      <c r="T381" s="7"/>
      <c r="U381" s="7"/>
      <c r="V381" s="7"/>
    </row>
    <row r="382" spans="14:22" ht="12.75">
      <c r="N382" s="7"/>
      <c r="O382" s="7"/>
      <c r="P382" s="7"/>
      <c r="Q382" s="7"/>
      <c r="R382" s="7"/>
      <c r="S382" s="7"/>
      <c r="T382" s="7"/>
      <c r="U382" s="7"/>
      <c r="V382" s="7"/>
    </row>
    <row r="383" spans="14:22" ht="12.75">
      <c r="N383" s="7"/>
      <c r="O383" s="7"/>
      <c r="P383" s="7"/>
      <c r="Q383" s="7"/>
      <c r="R383" s="7"/>
      <c r="S383" s="7"/>
      <c r="T383" s="7"/>
      <c r="U383" s="7"/>
      <c r="V383" s="7"/>
    </row>
    <row r="384" spans="14:22" ht="12.75">
      <c r="N384" s="7"/>
      <c r="O384" s="7"/>
      <c r="P384" s="7"/>
      <c r="Q384" s="7"/>
      <c r="R384" s="7"/>
      <c r="S384" s="7"/>
      <c r="T384" s="7"/>
      <c r="U384" s="7"/>
      <c r="V384" s="7"/>
    </row>
    <row r="385" spans="14:22" ht="12.75">
      <c r="N385" s="7"/>
      <c r="O385" s="7"/>
      <c r="P385" s="7"/>
      <c r="Q385" s="7"/>
      <c r="R385" s="7"/>
      <c r="S385" s="7"/>
      <c r="T385" s="7"/>
      <c r="U385" s="7"/>
      <c r="V385" s="7"/>
    </row>
    <row r="386" spans="14:22" ht="12.75">
      <c r="N386" s="7"/>
      <c r="O386" s="7"/>
      <c r="P386" s="7"/>
      <c r="Q386" s="7"/>
      <c r="R386" s="7"/>
      <c r="S386" s="7"/>
      <c r="T386" s="7"/>
      <c r="U386" s="7"/>
      <c r="V386" s="7"/>
    </row>
    <row r="387" spans="14:22" ht="12.75">
      <c r="N387" s="7"/>
      <c r="O387" s="7"/>
      <c r="P387" s="7"/>
      <c r="Q387" s="7"/>
      <c r="R387" s="7"/>
      <c r="S387" s="7"/>
      <c r="T387" s="7"/>
      <c r="U387" s="7"/>
      <c r="V387" s="7"/>
    </row>
    <row r="388" spans="14:22" ht="12.75">
      <c r="N388" s="7"/>
      <c r="O388" s="7"/>
      <c r="P388" s="7"/>
      <c r="Q388" s="7"/>
      <c r="R388" s="7"/>
      <c r="S388" s="7"/>
      <c r="T388" s="7"/>
      <c r="U388" s="7"/>
      <c r="V388" s="7"/>
    </row>
    <row r="389" spans="14:22" ht="12.75">
      <c r="N389" s="7"/>
      <c r="O389" s="7"/>
      <c r="P389" s="7"/>
      <c r="Q389" s="7"/>
      <c r="R389" s="7"/>
      <c r="S389" s="7"/>
      <c r="T389" s="7"/>
      <c r="U389" s="7"/>
      <c r="V389" s="7"/>
    </row>
    <row r="390" spans="14:22" ht="12.75">
      <c r="N390" s="7"/>
      <c r="O390" s="7"/>
      <c r="P390" s="7"/>
      <c r="Q390" s="7"/>
      <c r="R390" s="7"/>
      <c r="S390" s="7"/>
      <c r="T390" s="7"/>
      <c r="U390" s="7"/>
      <c r="V390" s="7"/>
    </row>
    <row r="391" spans="14:22" ht="12.75">
      <c r="N391" s="7"/>
      <c r="O391" s="7"/>
      <c r="P391" s="7"/>
      <c r="Q391" s="7"/>
      <c r="R391" s="7"/>
      <c r="S391" s="7"/>
      <c r="T391" s="7"/>
      <c r="U391" s="7"/>
      <c r="V391" s="7"/>
    </row>
    <row r="392" spans="14:22" ht="12.75">
      <c r="N392" s="7"/>
      <c r="O392" s="7"/>
      <c r="P392" s="7"/>
      <c r="Q392" s="7"/>
      <c r="R392" s="7"/>
      <c r="S392" s="7"/>
      <c r="T392" s="7"/>
      <c r="U392" s="7"/>
      <c r="V392" s="7"/>
    </row>
    <row r="393" spans="14:22" ht="12.75">
      <c r="N393" s="7"/>
      <c r="O393" s="7"/>
      <c r="P393" s="7"/>
      <c r="Q393" s="7"/>
      <c r="R393" s="7"/>
      <c r="S393" s="7"/>
      <c r="T393" s="7"/>
      <c r="U393" s="7"/>
      <c r="V393" s="7"/>
    </row>
    <row r="394" spans="14:22" ht="12.75">
      <c r="N394" s="7"/>
      <c r="O394" s="7"/>
      <c r="P394" s="7"/>
      <c r="Q394" s="7"/>
      <c r="R394" s="7"/>
      <c r="S394" s="7"/>
      <c r="T394" s="7"/>
      <c r="U394" s="7"/>
      <c r="V394" s="7"/>
    </row>
    <row r="395" spans="14:22" ht="12.75">
      <c r="N395" s="7"/>
      <c r="O395" s="7"/>
      <c r="P395" s="7"/>
      <c r="Q395" s="7"/>
      <c r="R395" s="7"/>
      <c r="S395" s="7"/>
      <c r="T395" s="7"/>
      <c r="U395" s="7"/>
      <c r="V395" s="7"/>
    </row>
    <row r="396" spans="14:22" ht="12.75">
      <c r="N396" s="7"/>
      <c r="O396" s="7"/>
      <c r="P396" s="7"/>
      <c r="Q396" s="7"/>
      <c r="R396" s="7"/>
      <c r="S396" s="7"/>
      <c r="T396" s="7"/>
      <c r="U396" s="7"/>
      <c r="V396" s="7"/>
    </row>
    <row r="397" spans="14:22" ht="12.75">
      <c r="N397" s="7"/>
      <c r="O397" s="7"/>
      <c r="P397" s="7"/>
      <c r="Q397" s="7"/>
      <c r="R397" s="7"/>
      <c r="S397" s="7"/>
      <c r="T397" s="7"/>
      <c r="U397" s="7"/>
      <c r="V397" s="7"/>
    </row>
    <row r="398" spans="14:22" ht="12.75">
      <c r="N398" s="7"/>
      <c r="O398" s="7"/>
      <c r="P398" s="7"/>
      <c r="Q398" s="7"/>
      <c r="R398" s="7"/>
      <c r="S398" s="7"/>
      <c r="T398" s="7"/>
      <c r="U398" s="7"/>
      <c r="V398" s="7"/>
    </row>
    <row r="399" spans="14:22" ht="12.75">
      <c r="N399" s="7"/>
      <c r="O399" s="7"/>
      <c r="P399" s="7"/>
      <c r="Q399" s="7"/>
      <c r="R399" s="7"/>
      <c r="S399" s="7"/>
      <c r="T399" s="7"/>
      <c r="U399" s="7"/>
      <c r="V399" s="7"/>
    </row>
    <row r="400" spans="14:22" ht="12.75">
      <c r="N400" s="7"/>
      <c r="O400" s="7"/>
      <c r="P400" s="7"/>
      <c r="Q400" s="7"/>
      <c r="R400" s="7"/>
      <c r="S400" s="7"/>
      <c r="T400" s="7"/>
      <c r="U400" s="7"/>
      <c r="V400" s="7"/>
    </row>
    <row r="401" spans="14:22" ht="12.75">
      <c r="N401" s="7"/>
      <c r="O401" s="7"/>
      <c r="P401" s="7"/>
      <c r="Q401" s="7"/>
      <c r="R401" s="7"/>
      <c r="S401" s="7"/>
      <c r="T401" s="7"/>
      <c r="U401" s="7"/>
      <c r="V401" s="7"/>
    </row>
    <row r="402" spans="14:22" ht="12.75">
      <c r="N402" s="7"/>
      <c r="O402" s="7"/>
      <c r="P402" s="7"/>
      <c r="Q402" s="7"/>
      <c r="R402" s="7"/>
      <c r="S402" s="7"/>
      <c r="T402" s="7"/>
      <c r="U402" s="7"/>
      <c r="V402" s="7"/>
    </row>
    <row r="403" spans="14:22" ht="12.75">
      <c r="N403" s="7"/>
      <c r="O403" s="7"/>
      <c r="P403" s="7"/>
      <c r="Q403" s="7"/>
      <c r="R403" s="7"/>
      <c r="S403" s="7"/>
      <c r="T403" s="7"/>
      <c r="U403" s="7"/>
      <c r="V403" s="7"/>
    </row>
    <row r="404" spans="14:22" ht="12.75">
      <c r="N404" s="7"/>
      <c r="O404" s="7"/>
      <c r="P404" s="7"/>
      <c r="Q404" s="7"/>
      <c r="R404" s="7"/>
      <c r="S404" s="7"/>
      <c r="T404" s="7"/>
      <c r="U404" s="7"/>
      <c r="V404" s="7"/>
    </row>
    <row r="405" spans="14:22" ht="12.75">
      <c r="N405" s="7"/>
      <c r="O405" s="7"/>
      <c r="P405" s="7"/>
      <c r="Q405" s="7"/>
      <c r="R405" s="7"/>
      <c r="S405" s="7"/>
      <c r="T405" s="7"/>
      <c r="U405" s="7"/>
      <c r="V405" s="7"/>
    </row>
    <row r="406" spans="14:22" ht="12.75">
      <c r="N406" s="7"/>
      <c r="O406" s="7"/>
      <c r="P406" s="7"/>
      <c r="Q406" s="7"/>
      <c r="R406" s="7"/>
      <c r="S406" s="7"/>
      <c r="T406" s="7"/>
      <c r="U406" s="7"/>
      <c r="V406" s="7"/>
    </row>
    <row r="407" spans="14:22" ht="12.75">
      <c r="N407" s="7"/>
      <c r="O407" s="7"/>
      <c r="P407" s="7"/>
      <c r="Q407" s="7"/>
      <c r="R407" s="7"/>
      <c r="S407" s="7"/>
      <c r="T407" s="7"/>
      <c r="U407" s="7"/>
      <c r="V407" s="7"/>
    </row>
  </sheetData>
  <mergeCells count="1">
    <mergeCell ref="A199:E199"/>
  </mergeCells>
  <printOptions/>
  <pageMargins left="0.24" right="0.16" top="0.47" bottom="0.5" header="0.42" footer="0.5"/>
  <pageSetup horizontalDpi="600" verticalDpi="600" orientation="landscape" paperSize="9" scale="95" r:id="rId1"/>
  <rowBreaks count="7" manualBreakCount="7">
    <brk id="30" max="10" man="1"/>
    <brk id="46" max="10" man="1"/>
    <brk id="64" max="10" man="1"/>
    <brk id="84" max="10" man="1"/>
    <brk id="106" max="10" man="1"/>
    <brk id="133" max="10" man="1"/>
    <brk id="184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8"/>
  <sheetViews>
    <sheetView view="pageBreakPreview" zoomScale="60" workbookViewId="0" topLeftCell="A9">
      <selection activeCell="E62" sqref="E62"/>
    </sheetView>
  </sheetViews>
  <sheetFormatPr defaultColWidth="9.00390625" defaultRowHeight="12.75"/>
  <cols>
    <col min="1" max="1" width="5.75390625" style="92" customWidth="1"/>
    <col min="2" max="2" width="37.625" style="1" customWidth="1"/>
    <col min="3" max="3" width="10.625" style="1" customWidth="1"/>
    <col min="4" max="4" width="13.875" style="1" customWidth="1"/>
    <col min="5" max="5" width="12.75390625" style="1" customWidth="1"/>
    <col min="6" max="6" width="15.375" style="1" customWidth="1"/>
    <col min="7" max="7" width="19.75390625" style="1" customWidth="1"/>
    <col min="8" max="8" width="18.625" style="1" customWidth="1"/>
    <col min="9" max="9" width="19.375" style="1" customWidth="1"/>
    <col min="10" max="10" width="19.00390625" style="1" hidden="1" customWidth="1"/>
    <col min="11" max="11" width="0.2421875" style="1" hidden="1" customWidth="1"/>
    <col min="12" max="12" width="13.75390625" style="1" hidden="1" customWidth="1"/>
    <col min="13" max="13" width="11.625" style="19" hidden="1" customWidth="1"/>
    <col min="14" max="14" width="10.625" style="19" hidden="1" customWidth="1"/>
    <col min="15" max="15" width="10.875" style="19" hidden="1" customWidth="1"/>
    <col min="16" max="21" width="8.875" style="19" hidden="1" customWidth="1"/>
    <col min="22" max="31" width="0" style="1" hidden="1" customWidth="1"/>
    <col min="32" max="32" width="18.25390625" style="1" customWidth="1"/>
    <col min="33" max="16384" width="9.125" style="1" customWidth="1"/>
  </cols>
  <sheetData>
    <row r="1" spans="8:9" ht="12.75" customHeight="1">
      <c r="H1" s="583" t="s">
        <v>189</v>
      </c>
      <c r="I1" s="2"/>
    </row>
    <row r="2" spans="8:9" ht="12.75" customHeight="1">
      <c r="H2" s="583" t="s">
        <v>190</v>
      </c>
      <c r="I2" s="2"/>
    </row>
    <row r="3" spans="8:9" ht="12.75" customHeight="1">
      <c r="H3" s="583" t="s">
        <v>191</v>
      </c>
      <c r="I3" s="2"/>
    </row>
    <row r="4" spans="8:9" ht="12.75" customHeight="1">
      <c r="H4" s="583" t="s">
        <v>681</v>
      </c>
      <c r="I4" s="2"/>
    </row>
    <row r="5" spans="8:9" ht="12.75" customHeight="1">
      <c r="H5" s="603" t="s">
        <v>682</v>
      </c>
      <c r="I5" s="668"/>
    </row>
    <row r="6" spans="8:9" ht="12.75" customHeight="1">
      <c r="H6" s="603" t="s">
        <v>684</v>
      </c>
      <c r="I6" s="668"/>
    </row>
    <row r="7" spans="8:9" ht="12.75" customHeight="1">
      <c r="H7" s="603" t="s">
        <v>683</v>
      </c>
      <c r="I7" s="668"/>
    </row>
    <row r="8" spans="8:9" ht="12.75" customHeight="1">
      <c r="H8" s="603" t="s">
        <v>685</v>
      </c>
      <c r="I8" s="668"/>
    </row>
    <row r="9" ht="12.75">
      <c r="H9" s="19"/>
    </row>
    <row r="10" spans="3:8" ht="15.75">
      <c r="C10" s="93"/>
      <c r="D10" s="93" t="s">
        <v>697</v>
      </c>
      <c r="E10" s="93"/>
      <c r="F10" s="93"/>
      <c r="G10" s="93"/>
      <c r="H10" s="19" t="s">
        <v>398</v>
      </c>
    </row>
    <row r="11" spans="5:7" ht="15.75">
      <c r="E11" s="93" t="s">
        <v>701</v>
      </c>
      <c r="F11" s="93"/>
      <c r="G11" s="93"/>
    </row>
    <row r="12" spans="1:9" s="2" customFormat="1" ht="14.25" customHeight="1">
      <c r="A12" s="105"/>
      <c r="B12" s="12" t="s">
        <v>222</v>
      </c>
      <c r="C12" s="12"/>
      <c r="D12" s="12"/>
      <c r="E12" s="12"/>
      <c r="F12" s="12"/>
      <c r="G12" s="12"/>
      <c r="H12" s="12"/>
      <c r="I12" s="77"/>
    </row>
    <row r="13" ht="12.75">
      <c r="C13" s="1" t="s">
        <v>192</v>
      </c>
    </row>
    <row r="14" ht="13.5" thickBot="1"/>
    <row r="15" spans="1:30" ht="124.5" customHeight="1" thickBot="1">
      <c r="A15" s="404" t="s">
        <v>0</v>
      </c>
      <c r="B15" s="405" t="s">
        <v>71</v>
      </c>
      <c r="C15" s="406" t="s">
        <v>195</v>
      </c>
      <c r="D15" s="406" t="s">
        <v>57</v>
      </c>
      <c r="E15" s="406" t="s">
        <v>176</v>
      </c>
      <c r="F15" s="406" t="s">
        <v>73</v>
      </c>
      <c r="G15" s="406" t="s">
        <v>74</v>
      </c>
      <c r="H15" s="682" t="s">
        <v>165</v>
      </c>
      <c r="I15" s="407" t="s">
        <v>1</v>
      </c>
      <c r="J15" s="80"/>
      <c r="K15" s="88" t="s">
        <v>177</v>
      </c>
      <c r="M15" s="20">
        <v>10116</v>
      </c>
      <c r="N15" s="20">
        <v>90412</v>
      </c>
      <c r="O15" s="20">
        <v>90416</v>
      </c>
      <c r="P15" s="20">
        <v>91209</v>
      </c>
      <c r="Q15" s="20">
        <v>120100</v>
      </c>
      <c r="R15" s="20">
        <v>120201</v>
      </c>
      <c r="S15" s="20">
        <v>120400</v>
      </c>
      <c r="T15" s="20">
        <v>250203</v>
      </c>
      <c r="U15" s="21" t="s">
        <v>89</v>
      </c>
      <c r="V15" s="21" t="s">
        <v>90</v>
      </c>
      <c r="W15" s="21" t="s">
        <v>91</v>
      </c>
      <c r="X15" s="21" t="s">
        <v>92</v>
      </c>
      <c r="Y15" s="21" t="s">
        <v>93</v>
      </c>
      <c r="Z15" s="21" t="s">
        <v>94</v>
      </c>
      <c r="AA15" s="21" t="s">
        <v>95</v>
      </c>
      <c r="AB15" s="21" t="s">
        <v>96</v>
      </c>
      <c r="AC15" s="21" t="s">
        <v>97</v>
      </c>
      <c r="AD15" s="21" t="s">
        <v>90</v>
      </c>
    </row>
    <row r="16" spans="1:13" ht="15" customHeight="1" thickBot="1">
      <c r="A16" s="89" t="s">
        <v>178</v>
      </c>
      <c r="B16" s="90" t="s">
        <v>179</v>
      </c>
      <c r="C16" s="90" t="s">
        <v>180</v>
      </c>
      <c r="D16" s="90" t="s">
        <v>181</v>
      </c>
      <c r="E16" s="90" t="s">
        <v>182</v>
      </c>
      <c r="F16" s="90" t="s">
        <v>183</v>
      </c>
      <c r="G16" s="90" t="s">
        <v>184</v>
      </c>
      <c r="H16" s="90" t="s">
        <v>185</v>
      </c>
      <c r="I16" s="91" t="s">
        <v>197</v>
      </c>
      <c r="J16" s="152"/>
      <c r="K16" s="398"/>
      <c r="L16" s="400">
        <f>L17-E17</f>
        <v>387342.6</v>
      </c>
      <c r="M16" s="19" t="s">
        <v>340</v>
      </c>
    </row>
    <row r="17" spans="1:32" s="93" customFormat="1" ht="18.75" customHeight="1">
      <c r="A17" s="650"/>
      <c r="B17" s="639" t="s">
        <v>460</v>
      </c>
      <c r="C17" s="651"/>
      <c r="D17" s="651"/>
      <c r="E17" s="652">
        <f>E18</f>
        <v>132600</v>
      </c>
      <c r="F17" s="653"/>
      <c r="G17" s="653"/>
      <c r="H17" s="653"/>
      <c r="I17" s="654"/>
      <c r="J17" s="649"/>
      <c r="K17" s="648"/>
      <c r="L17" s="655">
        <f>'8.01'!Q24</f>
        <v>519942.6</v>
      </c>
      <c r="M17" s="656" t="s">
        <v>339</v>
      </c>
      <c r="AF17" s="93" t="s">
        <v>398</v>
      </c>
    </row>
    <row r="18" spans="1:13" s="7" customFormat="1" ht="25.5" customHeight="1">
      <c r="A18" s="408"/>
      <c r="B18" s="625" t="s">
        <v>322</v>
      </c>
      <c r="C18" s="3">
        <v>2210</v>
      </c>
      <c r="D18" s="103" t="s">
        <v>2</v>
      </c>
      <c r="E18" s="614">
        <v>132600</v>
      </c>
      <c r="F18" s="27" t="s">
        <v>196</v>
      </c>
      <c r="G18" s="27" t="s">
        <v>196</v>
      </c>
      <c r="H18" s="27" t="s">
        <v>196</v>
      </c>
      <c r="I18" s="412"/>
      <c r="J18" s="626"/>
      <c r="K18" s="627"/>
      <c r="L18" s="628"/>
      <c r="M18" s="79"/>
    </row>
    <row r="19" spans="1:21" ht="20.25" customHeight="1" hidden="1">
      <c r="A19" s="395">
        <v>1</v>
      </c>
      <c r="B19" s="602" t="s">
        <v>647</v>
      </c>
      <c r="C19" s="3">
        <v>2210</v>
      </c>
      <c r="D19" s="103" t="s">
        <v>2</v>
      </c>
      <c r="E19" s="29">
        <f>32194+2695</f>
        <v>34889</v>
      </c>
      <c r="F19" s="27" t="s">
        <v>196</v>
      </c>
      <c r="G19" s="27" t="s">
        <v>196</v>
      </c>
      <c r="H19" s="27" t="s">
        <v>196</v>
      </c>
      <c r="I19" s="448" t="s">
        <v>648</v>
      </c>
      <c r="J19" s="571"/>
      <c r="K19" s="459"/>
      <c r="M19" s="7"/>
      <c r="N19" s="7"/>
      <c r="O19" s="7"/>
      <c r="P19" s="7"/>
      <c r="Q19" s="7"/>
      <c r="R19" s="7"/>
      <c r="S19" s="7"/>
      <c r="T19" s="7"/>
      <c r="U19" s="7"/>
    </row>
    <row r="20" spans="1:21" ht="22.5" customHeight="1" hidden="1">
      <c r="A20" s="395">
        <v>2</v>
      </c>
      <c r="B20" s="603" t="s">
        <v>560</v>
      </c>
      <c r="C20" s="3">
        <v>2210</v>
      </c>
      <c r="D20" s="103" t="s">
        <v>2</v>
      </c>
      <c r="E20" s="29">
        <v>1000</v>
      </c>
      <c r="F20" s="27" t="s">
        <v>196</v>
      </c>
      <c r="G20" s="27" t="s">
        <v>196</v>
      </c>
      <c r="H20" s="27" t="s">
        <v>196</v>
      </c>
      <c r="I20" s="448" t="s">
        <v>559</v>
      </c>
      <c r="J20" s="571"/>
      <c r="K20" s="459"/>
      <c r="M20" s="7"/>
      <c r="N20" s="7"/>
      <c r="O20" s="7"/>
      <c r="P20" s="7"/>
      <c r="Q20" s="7"/>
      <c r="R20" s="7"/>
      <c r="S20" s="7"/>
      <c r="T20" s="7"/>
      <c r="U20" s="7"/>
    </row>
    <row r="21" spans="1:21" ht="24" customHeight="1" hidden="1">
      <c r="A21" s="53">
        <v>3</v>
      </c>
      <c r="B21" s="604" t="s">
        <v>489</v>
      </c>
      <c r="C21" s="3">
        <v>2210</v>
      </c>
      <c r="D21" s="94" t="s">
        <v>2</v>
      </c>
      <c r="E21" s="5">
        <v>15000</v>
      </c>
      <c r="F21" s="27" t="s">
        <v>196</v>
      </c>
      <c r="G21" s="27" t="s">
        <v>196</v>
      </c>
      <c r="H21" s="27" t="s">
        <v>196</v>
      </c>
      <c r="I21" s="403" t="s">
        <v>490</v>
      </c>
      <c r="J21" s="114" t="s">
        <v>78</v>
      </c>
      <c r="K21" s="3" t="s">
        <v>68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ht="23.25" customHeight="1" hidden="1">
      <c r="A22" s="53">
        <v>4</v>
      </c>
      <c r="B22" s="604" t="s">
        <v>501</v>
      </c>
      <c r="C22" s="3">
        <v>2210</v>
      </c>
      <c r="D22" s="94" t="s">
        <v>2</v>
      </c>
      <c r="E22" s="5">
        <v>500</v>
      </c>
      <c r="F22" s="27" t="s">
        <v>196</v>
      </c>
      <c r="G22" s="27" t="s">
        <v>196</v>
      </c>
      <c r="H22" s="27" t="s">
        <v>196</v>
      </c>
      <c r="I22" s="403" t="s">
        <v>570</v>
      </c>
      <c r="J22" s="114"/>
      <c r="K22" s="3"/>
      <c r="M22" s="7"/>
      <c r="N22" s="7"/>
      <c r="O22" s="7"/>
      <c r="P22" s="7"/>
      <c r="Q22" s="7"/>
      <c r="R22" s="7"/>
      <c r="S22" s="7"/>
      <c r="T22" s="7"/>
      <c r="U22" s="7"/>
    </row>
    <row r="23" spans="1:21" ht="27" customHeight="1" hidden="1">
      <c r="A23" s="53">
        <v>5</v>
      </c>
      <c r="B23" s="604" t="s">
        <v>511</v>
      </c>
      <c r="C23" s="3">
        <v>2210</v>
      </c>
      <c r="D23" s="94" t="s">
        <v>2</v>
      </c>
      <c r="E23" s="5">
        <v>11000</v>
      </c>
      <c r="F23" s="27" t="s">
        <v>196</v>
      </c>
      <c r="G23" s="27" t="s">
        <v>196</v>
      </c>
      <c r="H23" s="27" t="s">
        <v>196</v>
      </c>
      <c r="I23" s="403" t="s">
        <v>512</v>
      </c>
      <c r="J23" s="114"/>
      <c r="K23" s="3"/>
      <c r="M23" s="7"/>
      <c r="N23" s="7"/>
      <c r="O23" s="7"/>
      <c r="P23" s="7"/>
      <c r="Q23" s="7"/>
      <c r="R23" s="7"/>
      <c r="S23" s="7"/>
      <c r="T23" s="7"/>
      <c r="U23" s="7"/>
    </row>
    <row r="24" spans="1:21" ht="21" customHeight="1" hidden="1">
      <c r="A24" s="53">
        <v>5</v>
      </c>
      <c r="B24" s="604" t="s">
        <v>694</v>
      </c>
      <c r="C24" s="3">
        <v>2210</v>
      </c>
      <c r="D24" s="94" t="s">
        <v>2</v>
      </c>
      <c r="E24" s="5">
        <v>7000</v>
      </c>
      <c r="F24" s="27" t="s">
        <v>196</v>
      </c>
      <c r="G24" s="27" t="s">
        <v>196</v>
      </c>
      <c r="H24" s="27" t="s">
        <v>196</v>
      </c>
      <c r="I24" s="403" t="s">
        <v>695</v>
      </c>
      <c r="J24" s="114"/>
      <c r="K24" s="3"/>
      <c r="M24" s="7"/>
      <c r="N24" s="7"/>
      <c r="O24" s="7"/>
      <c r="P24" s="7"/>
      <c r="Q24" s="7"/>
      <c r="R24" s="7"/>
      <c r="S24" s="7"/>
      <c r="T24" s="7"/>
      <c r="U24" s="7"/>
    </row>
    <row r="25" spans="1:21" ht="21.75" customHeight="1" hidden="1">
      <c r="A25" s="53">
        <v>6</v>
      </c>
      <c r="B25" s="604" t="s">
        <v>692</v>
      </c>
      <c r="C25" s="3">
        <v>2210</v>
      </c>
      <c r="D25" s="94" t="s">
        <v>2</v>
      </c>
      <c r="E25" s="5">
        <v>0</v>
      </c>
      <c r="F25" s="27" t="s">
        <v>196</v>
      </c>
      <c r="G25" s="27" t="s">
        <v>196</v>
      </c>
      <c r="H25" s="27" t="s">
        <v>196</v>
      </c>
      <c r="I25" s="403" t="s">
        <v>693</v>
      </c>
      <c r="J25" s="114"/>
      <c r="K25" s="3"/>
      <c r="M25" s="7"/>
      <c r="N25" s="7"/>
      <c r="O25" s="7"/>
      <c r="P25" s="7"/>
      <c r="Q25" s="7"/>
      <c r="R25" s="7"/>
      <c r="S25" s="7"/>
      <c r="T25" s="7"/>
      <c r="U25" s="7"/>
    </row>
    <row r="26" spans="1:21" ht="32.25" customHeight="1" hidden="1">
      <c r="A26" s="53">
        <v>7</v>
      </c>
      <c r="B26" s="604" t="s">
        <v>518</v>
      </c>
      <c r="C26" s="3">
        <v>2210</v>
      </c>
      <c r="D26" s="94" t="s">
        <v>2</v>
      </c>
      <c r="E26" s="5">
        <v>65000</v>
      </c>
      <c r="F26" s="27" t="s">
        <v>196</v>
      </c>
      <c r="G26" s="27" t="s">
        <v>196</v>
      </c>
      <c r="H26" s="27" t="s">
        <v>196</v>
      </c>
      <c r="I26" s="403" t="s">
        <v>468</v>
      </c>
      <c r="J26" s="144" t="s">
        <v>161</v>
      </c>
      <c r="K26" s="3" t="s">
        <v>3</v>
      </c>
      <c r="M26" s="7"/>
      <c r="N26" s="7"/>
      <c r="O26" s="7"/>
      <c r="P26" s="7"/>
      <c r="Q26" s="7"/>
      <c r="R26" s="7"/>
      <c r="S26" s="7"/>
      <c r="T26" s="7"/>
      <c r="U26" s="7"/>
    </row>
    <row r="27" spans="1:21" ht="27.75" customHeight="1" hidden="1">
      <c r="A27" s="53">
        <v>8</v>
      </c>
      <c r="B27" s="604" t="s">
        <v>469</v>
      </c>
      <c r="C27" s="3">
        <v>2210</v>
      </c>
      <c r="D27" s="94" t="s">
        <v>2</v>
      </c>
      <c r="E27" s="5">
        <v>1600</v>
      </c>
      <c r="F27" s="27" t="s">
        <v>196</v>
      </c>
      <c r="G27" s="27" t="s">
        <v>196</v>
      </c>
      <c r="H27" s="27" t="s">
        <v>196</v>
      </c>
      <c r="I27" s="403" t="s">
        <v>569</v>
      </c>
      <c r="J27" s="114" t="s">
        <v>12</v>
      </c>
      <c r="K27" s="3" t="s">
        <v>3</v>
      </c>
      <c r="M27" s="7"/>
      <c r="N27" s="7"/>
      <c r="O27" s="7"/>
      <c r="P27" s="7"/>
      <c r="Q27" s="7"/>
      <c r="R27" s="7"/>
      <c r="S27" s="7"/>
      <c r="T27" s="7"/>
      <c r="U27" s="7"/>
    </row>
    <row r="28" spans="1:21" ht="27" customHeight="1" hidden="1">
      <c r="A28" s="53">
        <v>9</v>
      </c>
      <c r="B28" s="604" t="s">
        <v>553</v>
      </c>
      <c r="C28" s="3">
        <v>2210</v>
      </c>
      <c r="D28" s="94" t="s">
        <v>2</v>
      </c>
      <c r="E28" s="5">
        <v>84334.6</v>
      </c>
      <c r="F28" s="27" t="s">
        <v>196</v>
      </c>
      <c r="G28" s="27" t="s">
        <v>196</v>
      </c>
      <c r="H28" s="27" t="s">
        <v>196</v>
      </c>
      <c r="I28" s="403" t="s">
        <v>470</v>
      </c>
      <c r="J28" s="114" t="s">
        <v>87</v>
      </c>
      <c r="K28" s="3" t="s">
        <v>3</v>
      </c>
      <c r="M28" s="7"/>
      <c r="N28" s="7"/>
      <c r="O28" s="7"/>
      <c r="P28" s="7"/>
      <c r="Q28" s="7"/>
      <c r="R28" s="7"/>
      <c r="S28" s="7"/>
      <c r="T28" s="7"/>
      <c r="U28" s="7"/>
    </row>
    <row r="29" spans="1:21" ht="77.25" customHeight="1" hidden="1">
      <c r="A29" s="53">
        <v>10</v>
      </c>
      <c r="B29" s="605" t="s">
        <v>506</v>
      </c>
      <c r="C29" s="3">
        <v>2210</v>
      </c>
      <c r="D29" s="94" t="s">
        <v>2</v>
      </c>
      <c r="E29" s="5">
        <f>15350+2000</f>
        <v>17350</v>
      </c>
      <c r="F29" s="27" t="s">
        <v>196</v>
      </c>
      <c r="G29" s="27" t="s">
        <v>196</v>
      </c>
      <c r="H29" s="27" t="s">
        <v>196</v>
      </c>
      <c r="I29" s="403" t="s">
        <v>507</v>
      </c>
      <c r="J29" s="114" t="s">
        <v>159</v>
      </c>
      <c r="K29" s="3" t="s">
        <v>56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ht="29.25" customHeight="1" hidden="1">
      <c r="A30" s="53">
        <v>11</v>
      </c>
      <c r="B30" s="608" t="s">
        <v>563</v>
      </c>
      <c r="C30" s="3">
        <v>2210</v>
      </c>
      <c r="D30" s="94" t="s">
        <v>2</v>
      </c>
      <c r="E30" s="5">
        <v>8670</v>
      </c>
      <c r="F30" s="3" t="s">
        <v>196</v>
      </c>
      <c r="G30" s="3" t="s">
        <v>196</v>
      </c>
      <c r="H30" s="3" t="s">
        <v>196</v>
      </c>
      <c r="I30" s="569" t="s">
        <v>564</v>
      </c>
      <c r="J30" s="114" t="s">
        <v>87</v>
      </c>
      <c r="K30" s="3" t="s">
        <v>3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24.75" customHeight="1" hidden="1">
      <c r="A31" s="53">
        <v>12</v>
      </c>
      <c r="B31" s="609" t="s">
        <v>471</v>
      </c>
      <c r="C31" s="3">
        <v>2210</v>
      </c>
      <c r="D31" s="94" t="s">
        <v>2</v>
      </c>
      <c r="E31" s="5">
        <v>2000</v>
      </c>
      <c r="F31" s="27" t="s">
        <v>196</v>
      </c>
      <c r="G31" s="27" t="s">
        <v>196</v>
      </c>
      <c r="H31" s="27" t="s">
        <v>196</v>
      </c>
      <c r="I31" s="569" t="s">
        <v>472</v>
      </c>
      <c r="J31" s="114" t="s">
        <v>87</v>
      </c>
      <c r="K31" s="3" t="s">
        <v>3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26.25" customHeight="1" hidden="1">
      <c r="A32" s="53">
        <v>13</v>
      </c>
      <c r="B32" s="609" t="s">
        <v>475</v>
      </c>
      <c r="C32" s="3">
        <v>2210</v>
      </c>
      <c r="D32" s="94" t="s">
        <v>2</v>
      </c>
      <c r="E32" s="5">
        <v>4000</v>
      </c>
      <c r="F32" s="27" t="s">
        <v>196</v>
      </c>
      <c r="G32" s="27" t="s">
        <v>196</v>
      </c>
      <c r="H32" s="27" t="s">
        <v>196</v>
      </c>
      <c r="I32" s="569" t="s">
        <v>476</v>
      </c>
      <c r="J32" s="114" t="s">
        <v>87</v>
      </c>
      <c r="K32" s="3" t="s">
        <v>3</v>
      </c>
      <c r="M32" s="7"/>
      <c r="N32" s="7"/>
      <c r="O32" s="7"/>
      <c r="P32" s="7"/>
      <c r="Q32" s="7"/>
      <c r="R32" s="7"/>
      <c r="S32" s="7"/>
      <c r="T32" s="7"/>
      <c r="U32" s="7"/>
    </row>
    <row r="33" spans="1:21" s="388" customFormat="1" ht="26.25" customHeight="1" hidden="1">
      <c r="A33" s="380">
        <v>14</v>
      </c>
      <c r="B33" s="610" t="s">
        <v>477</v>
      </c>
      <c r="C33" s="3">
        <v>2210</v>
      </c>
      <c r="D33" s="383" t="s">
        <v>2</v>
      </c>
      <c r="E33" s="5">
        <v>2000</v>
      </c>
      <c r="F33" s="385" t="s">
        <v>196</v>
      </c>
      <c r="G33" s="385" t="s">
        <v>196</v>
      </c>
      <c r="H33" s="385" t="s">
        <v>196</v>
      </c>
      <c r="I33" s="569" t="s">
        <v>478</v>
      </c>
      <c r="J33" s="387" t="s">
        <v>87</v>
      </c>
      <c r="K33" s="382" t="s">
        <v>3</v>
      </c>
      <c r="M33" s="389"/>
      <c r="N33" s="389"/>
      <c r="O33" s="389"/>
      <c r="P33" s="389"/>
      <c r="Q33" s="389"/>
      <c r="R33" s="389"/>
      <c r="S33" s="389"/>
      <c r="T33" s="389"/>
      <c r="U33" s="389"/>
    </row>
    <row r="34" spans="1:21" ht="28.5" customHeight="1" hidden="1">
      <c r="A34" s="53">
        <v>15</v>
      </c>
      <c r="B34" s="606" t="s">
        <v>571</v>
      </c>
      <c r="C34" s="3">
        <v>2210</v>
      </c>
      <c r="D34" s="94" t="s">
        <v>2</v>
      </c>
      <c r="E34" s="5">
        <v>600</v>
      </c>
      <c r="F34" s="27" t="s">
        <v>196</v>
      </c>
      <c r="G34" s="27" t="s">
        <v>196</v>
      </c>
      <c r="H34" s="27" t="s">
        <v>196</v>
      </c>
      <c r="I34" s="403" t="s">
        <v>572</v>
      </c>
      <c r="J34" s="114"/>
      <c r="K34" s="3"/>
      <c r="M34" s="7"/>
      <c r="N34" s="7"/>
      <c r="O34" s="7"/>
      <c r="P34" s="7"/>
      <c r="Q34" s="7"/>
      <c r="R34" s="7"/>
      <c r="S34" s="7"/>
      <c r="T34" s="7"/>
      <c r="U34" s="7"/>
    </row>
    <row r="35" spans="1:21" ht="32.25" customHeight="1" hidden="1">
      <c r="A35" s="395">
        <v>16</v>
      </c>
      <c r="B35" s="602" t="s">
        <v>516</v>
      </c>
      <c r="C35" s="3">
        <v>2210</v>
      </c>
      <c r="D35" s="103" t="s">
        <v>2</v>
      </c>
      <c r="E35" s="29">
        <v>360</v>
      </c>
      <c r="F35" s="27" t="s">
        <v>196</v>
      </c>
      <c r="G35" s="27" t="s">
        <v>196</v>
      </c>
      <c r="H35" s="27" t="s">
        <v>196</v>
      </c>
      <c r="I35" s="448" t="s">
        <v>517</v>
      </c>
      <c r="J35" s="571"/>
      <c r="K35" s="459"/>
      <c r="M35" s="7"/>
      <c r="N35" s="7"/>
      <c r="O35" s="7"/>
      <c r="P35" s="7"/>
      <c r="Q35" s="7"/>
      <c r="R35" s="7"/>
      <c r="S35" s="7"/>
      <c r="T35" s="7"/>
      <c r="U35" s="7"/>
    </row>
    <row r="36" spans="1:21" ht="28.5" customHeight="1" hidden="1">
      <c r="A36" s="53">
        <v>17</v>
      </c>
      <c r="B36" s="606" t="s">
        <v>499</v>
      </c>
      <c r="C36" s="3">
        <v>2210</v>
      </c>
      <c r="D36" s="94" t="s">
        <v>2</v>
      </c>
      <c r="E36" s="5">
        <v>800</v>
      </c>
      <c r="F36" s="27" t="s">
        <v>196</v>
      </c>
      <c r="G36" s="27" t="s">
        <v>196</v>
      </c>
      <c r="H36" s="27" t="s">
        <v>196</v>
      </c>
      <c r="I36" s="403" t="s">
        <v>500</v>
      </c>
      <c r="J36" s="114"/>
      <c r="K36" s="3"/>
      <c r="M36" s="7"/>
      <c r="N36" s="7"/>
      <c r="O36" s="7"/>
      <c r="P36" s="7"/>
      <c r="Q36" s="7"/>
      <c r="R36" s="7"/>
      <c r="S36" s="7"/>
      <c r="T36" s="7"/>
      <c r="U36" s="7"/>
    </row>
    <row r="37" spans="1:21" ht="32.25" customHeight="1" hidden="1">
      <c r="A37" s="395">
        <v>18</v>
      </c>
      <c r="B37" s="602" t="s">
        <v>513</v>
      </c>
      <c r="C37" s="3">
        <v>2210</v>
      </c>
      <c r="D37" s="103" t="s">
        <v>2</v>
      </c>
      <c r="E37" s="29">
        <v>0</v>
      </c>
      <c r="F37" s="27" t="s">
        <v>196</v>
      </c>
      <c r="G37" s="27" t="s">
        <v>196</v>
      </c>
      <c r="H37" s="27" t="s">
        <v>196</v>
      </c>
      <c r="I37" s="448" t="s">
        <v>514</v>
      </c>
      <c r="J37" s="571"/>
      <c r="K37" s="459"/>
      <c r="M37" s="7"/>
      <c r="N37" s="7"/>
      <c r="O37" s="7"/>
      <c r="P37" s="7"/>
      <c r="Q37" s="7"/>
      <c r="R37" s="7"/>
      <c r="S37" s="7"/>
      <c r="T37" s="7"/>
      <c r="U37" s="7"/>
    </row>
    <row r="38" spans="1:21" ht="36" customHeight="1" hidden="1">
      <c r="A38" s="53">
        <v>19</v>
      </c>
      <c r="B38" s="604" t="s">
        <v>573</v>
      </c>
      <c r="C38" s="3">
        <v>2210</v>
      </c>
      <c r="D38" s="94" t="s">
        <v>2</v>
      </c>
      <c r="E38" s="5">
        <v>0</v>
      </c>
      <c r="F38" s="3" t="s">
        <v>196</v>
      </c>
      <c r="G38" s="3" t="s">
        <v>196</v>
      </c>
      <c r="H38" s="3" t="s">
        <v>196</v>
      </c>
      <c r="I38" s="403" t="s">
        <v>574</v>
      </c>
      <c r="J38" s="111" t="s">
        <v>142</v>
      </c>
      <c r="K38" s="56" t="s">
        <v>77</v>
      </c>
      <c r="L38" s="445"/>
      <c r="M38" s="7"/>
      <c r="N38" s="7"/>
      <c r="O38" s="7"/>
      <c r="P38" s="7"/>
      <c r="Q38" s="7"/>
      <c r="R38" s="7"/>
      <c r="S38" s="7"/>
      <c r="T38" s="7"/>
      <c r="U38" s="7"/>
    </row>
    <row r="39" spans="1:21" ht="69" customHeight="1" hidden="1">
      <c r="A39" s="53">
        <v>20</v>
      </c>
      <c r="B39" s="606" t="s">
        <v>519</v>
      </c>
      <c r="C39" s="3">
        <v>2210</v>
      </c>
      <c r="D39" s="94" t="s">
        <v>2</v>
      </c>
      <c r="E39" s="5">
        <v>25000</v>
      </c>
      <c r="F39" s="27" t="s">
        <v>196</v>
      </c>
      <c r="G39" s="27" t="s">
        <v>196</v>
      </c>
      <c r="H39" s="27" t="s">
        <v>196</v>
      </c>
      <c r="I39" s="403" t="s">
        <v>520</v>
      </c>
      <c r="J39" s="114" t="s">
        <v>12</v>
      </c>
      <c r="K39" s="3" t="s">
        <v>3</v>
      </c>
      <c r="M39" s="7"/>
      <c r="N39" s="7"/>
      <c r="O39" s="7"/>
      <c r="P39" s="7"/>
      <c r="Q39" s="7"/>
      <c r="R39" s="7"/>
      <c r="S39" s="7"/>
      <c r="T39" s="7"/>
      <c r="U39" s="7"/>
    </row>
    <row r="40" spans="1:21" ht="44.25" customHeight="1" hidden="1">
      <c r="A40" s="53">
        <v>21</v>
      </c>
      <c r="B40" s="604" t="s">
        <v>502</v>
      </c>
      <c r="C40" s="3">
        <v>2210</v>
      </c>
      <c r="D40" s="94" t="s">
        <v>2</v>
      </c>
      <c r="E40" s="5">
        <v>1000</v>
      </c>
      <c r="F40" s="27" t="s">
        <v>196</v>
      </c>
      <c r="G40" s="27" t="s">
        <v>196</v>
      </c>
      <c r="H40" s="27" t="s">
        <v>196</v>
      </c>
      <c r="I40" s="403" t="s">
        <v>503</v>
      </c>
      <c r="J40" s="114"/>
      <c r="K40" s="3"/>
      <c r="M40" s="7"/>
      <c r="N40" s="7"/>
      <c r="O40" s="7"/>
      <c r="P40" s="7"/>
      <c r="Q40" s="7"/>
      <c r="R40" s="7"/>
      <c r="S40" s="7"/>
      <c r="T40" s="7"/>
      <c r="U40" s="7"/>
    </row>
    <row r="41" spans="1:12" ht="15" customHeight="1" hidden="1">
      <c r="A41" s="89" t="s">
        <v>178</v>
      </c>
      <c r="B41" s="90" t="s">
        <v>179</v>
      </c>
      <c r="C41" s="90" t="s">
        <v>180</v>
      </c>
      <c r="D41" s="90" t="s">
        <v>181</v>
      </c>
      <c r="E41" s="90" t="s">
        <v>182</v>
      </c>
      <c r="F41" s="90" t="s">
        <v>183</v>
      </c>
      <c r="G41" s="90" t="s">
        <v>184</v>
      </c>
      <c r="H41" s="90" t="s">
        <v>185</v>
      </c>
      <c r="I41" s="91" t="s">
        <v>197</v>
      </c>
      <c r="J41" s="152"/>
      <c r="K41" s="90"/>
      <c r="L41" s="23"/>
    </row>
    <row r="42" spans="1:21" s="388" customFormat="1" ht="32.25" customHeight="1" hidden="1">
      <c r="A42" s="380">
        <v>22</v>
      </c>
      <c r="B42" s="610" t="s">
        <v>679</v>
      </c>
      <c r="C42" s="3">
        <v>2210</v>
      </c>
      <c r="D42" s="383" t="s">
        <v>2</v>
      </c>
      <c r="E42" s="5">
        <v>0</v>
      </c>
      <c r="F42" s="385" t="s">
        <v>196</v>
      </c>
      <c r="G42" s="385" t="s">
        <v>196</v>
      </c>
      <c r="H42" s="385" t="s">
        <v>196</v>
      </c>
      <c r="I42" s="569" t="s">
        <v>482</v>
      </c>
      <c r="J42" s="387" t="s">
        <v>87</v>
      </c>
      <c r="K42" s="382" t="s">
        <v>3</v>
      </c>
      <c r="M42" s="389"/>
      <c r="N42" s="389"/>
      <c r="O42" s="389"/>
      <c r="P42" s="389"/>
      <c r="Q42" s="389"/>
      <c r="R42" s="389"/>
      <c r="S42" s="389"/>
      <c r="T42" s="389"/>
      <c r="U42" s="389"/>
    </row>
    <row r="43" spans="1:21" ht="36.75" customHeight="1" hidden="1">
      <c r="A43" s="395">
        <v>23</v>
      </c>
      <c r="B43" s="607" t="s">
        <v>567</v>
      </c>
      <c r="C43" s="3">
        <v>2210</v>
      </c>
      <c r="D43" s="94" t="s">
        <v>2</v>
      </c>
      <c r="E43" s="29">
        <v>13080</v>
      </c>
      <c r="F43" s="27" t="s">
        <v>196</v>
      </c>
      <c r="G43" s="27" t="s">
        <v>196</v>
      </c>
      <c r="H43" s="27" t="s">
        <v>196</v>
      </c>
      <c r="I43" s="448" t="s">
        <v>568</v>
      </c>
      <c r="J43" s="114"/>
      <c r="K43" s="3"/>
      <c r="M43" s="7"/>
      <c r="N43" s="7"/>
      <c r="O43" s="7"/>
      <c r="P43" s="7"/>
      <c r="Q43" s="7"/>
      <c r="R43" s="7"/>
      <c r="S43" s="7"/>
      <c r="T43" s="7"/>
      <c r="U43" s="7"/>
    </row>
    <row r="44" spans="1:21" ht="30" customHeight="1" hidden="1">
      <c r="A44" s="53">
        <v>24</v>
      </c>
      <c r="B44" s="604" t="s">
        <v>486</v>
      </c>
      <c r="C44" s="3">
        <v>2210</v>
      </c>
      <c r="D44" s="94" t="s">
        <v>2</v>
      </c>
      <c r="E44" s="5">
        <v>800</v>
      </c>
      <c r="F44" s="27" t="s">
        <v>196</v>
      </c>
      <c r="G44" s="27" t="s">
        <v>196</v>
      </c>
      <c r="H44" s="27" t="s">
        <v>196</v>
      </c>
      <c r="I44" s="403" t="s">
        <v>487</v>
      </c>
      <c r="J44" s="114" t="s">
        <v>12</v>
      </c>
      <c r="K44" s="3" t="s">
        <v>3</v>
      </c>
      <c r="M44" s="7"/>
      <c r="N44" s="7"/>
      <c r="O44" s="7"/>
      <c r="P44" s="7"/>
      <c r="Q44" s="7"/>
      <c r="R44" s="7"/>
      <c r="S44" s="7"/>
      <c r="T44" s="7"/>
      <c r="U44" s="7"/>
    </row>
    <row r="45" spans="1:21" s="388" customFormat="1" ht="42" customHeight="1" hidden="1">
      <c r="A45" s="380">
        <v>25</v>
      </c>
      <c r="B45" s="610" t="s">
        <v>491</v>
      </c>
      <c r="C45" s="3">
        <v>2210</v>
      </c>
      <c r="D45" s="383" t="s">
        <v>2</v>
      </c>
      <c r="E45" s="5">
        <v>8000</v>
      </c>
      <c r="F45" s="385" t="s">
        <v>196</v>
      </c>
      <c r="G45" s="385" t="s">
        <v>196</v>
      </c>
      <c r="H45" s="385" t="s">
        <v>196</v>
      </c>
      <c r="I45" s="569" t="s">
        <v>492</v>
      </c>
      <c r="J45" s="387" t="s">
        <v>87</v>
      </c>
      <c r="K45" s="382" t="s">
        <v>3</v>
      </c>
      <c r="M45" s="389"/>
      <c r="N45" s="389"/>
      <c r="O45" s="389"/>
      <c r="P45" s="389"/>
      <c r="Q45" s="389"/>
      <c r="R45" s="389"/>
      <c r="S45" s="389"/>
      <c r="T45" s="389"/>
      <c r="U45" s="389"/>
    </row>
    <row r="46" spans="1:21" ht="33" customHeight="1" hidden="1">
      <c r="A46" s="53">
        <v>26</v>
      </c>
      <c r="B46" s="604" t="s">
        <v>509</v>
      </c>
      <c r="C46" s="3">
        <v>2210</v>
      </c>
      <c r="D46" s="94" t="s">
        <v>2</v>
      </c>
      <c r="E46" s="5">
        <v>3100</v>
      </c>
      <c r="F46" s="3" t="s">
        <v>196</v>
      </c>
      <c r="G46" s="3" t="s">
        <v>196</v>
      </c>
      <c r="H46" s="3" t="s">
        <v>196</v>
      </c>
      <c r="I46" s="403" t="s">
        <v>508</v>
      </c>
      <c r="J46" s="114" t="s">
        <v>87</v>
      </c>
      <c r="K46" s="3" t="s">
        <v>3</v>
      </c>
      <c r="M46" s="7"/>
      <c r="N46" s="7"/>
      <c r="O46" s="7"/>
      <c r="P46" s="7"/>
      <c r="Q46" s="7"/>
      <c r="R46" s="7"/>
      <c r="S46" s="7"/>
      <c r="T46" s="7"/>
      <c r="U46" s="7"/>
    </row>
    <row r="47" spans="1:21" ht="27" customHeight="1" hidden="1">
      <c r="A47" s="53">
        <v>27</v>
      </c>
      <c r="B47" s="604" t="s">
        <v>138</v>
      </c>
      <c r="C47" s="3">
        <v>2210</v>
      </c>
      <c r="D47" s="94" t="s">
        <v>2</v>
      </c>
      <c r="E47" s="5">
        <v>3000</v>
      </c>
      <c r="F47" s="27" t="s">
        <v>196</v>
      </c>
      <c r="G47" s="27" t="s">
        <v>196</v>
      </c>
      <c r="H47" s="27" t="s">
        <v>196</v>
      </c>
      <c r="I47" s="403" t="s">
        <v>556</v>
      </c>
      <c r="J47" s="114" t="s">
        <v>12</v>
      </c>
      <c r="K47" s="3" t="s">
        <v>3</v>
      </c>
      <c r="M47" s="7"/>
      <c r="N47" s="7"/>
      <c r="O47" s="7"/>
      <c r="P47" s="7"/>
      <c r="Q47" s="7"/>
      <c r="R47" s="7"/>
      <c r="S47" s="7"/>
      <c r="T47" s="7"/>
      <c r="U47" s="7"/>
    </row>
    <row r="48" spans="1:21" ht="28.5" customHeight="1" hidden="1">
      <c r="A48" s="53">
        <v>28</v>
      </c>
      <c r="B48" s="606" t="s">
        <v>495</v>
      </c>
      <c r="C48" s="3">
        <v>2210</v>
      </c>
      <c r="D48" s="94" t="s">
        <v>2</v>
      </c>
      <c r="E48" s="5">
        <v>5170</v>
      </c>
      <c r="F48" s="27" t="s">
        <v>196</v>
      </c>
      <c r="G48" s="27" t="s">
        <v>196</v>
      </c>
      <c r="H48" s="27" t="s">
        <v>196</v>
      </c>
      <c r="I48" s="403" t="s">
        <v>496</v>
      </c>
      <c r="J48" s="114"/>
      <c r="K48" s="3"/>
      <c r="M48" s="7"/>
      <c r="N48" s="7"/>
      <c r="O48" s="7"/>
      <c r="P48" s="7"/>
      <c r="Q48" s="7"/>
      <c r="R48" s="7"/>
      <c r="S48" s="7"/>
      <c r="T48" s="7"/>
      <c r="U48" s="7"/>
    </row>
    <row r="49" spans="1:21" ht="42" customHeight="1" hidden="1">
      <c r="A49" s="53">
        <v>29</v>
      </c>
      <c r="B49" s="606" t="s">
        <v>493</v>
      </c>
      <c r="C49" s="3">
        <v>2210</v>
      </c>
      <c r="D49" s="94" t="s">
        <v>2</v>
      </c>
      <c r="E49" s="5">
        <v>6830</v>
      </c>
      <c r="F49" s="27" t="s">
        <v>196</v>
      </c>
      <c r="G49" s="27" t="s">
        <v>196</v>
      </c>
      <c r="H49" s="27" t="s">
        <v>196</v>
      </c>
      <c r="I49" s="403" t="s">
        <v>494</v>
      </c>
      <c r="J49" s="114"/>
      <c r="K49" s="3"/>
      <c r="M49" s="7"/>
      <c r="N49" s="7"/>
      <c r="O49" s="7"/>
      <c r="P49" s="7"/>
      <c r="Q49" s="7"/>
      <c r="R49" s="7"/>
      <c r="S49" s="7"/>
      <c r="T49" s="7"/>
      <c r="U49" s="7"/>
    </row>
    <row r="50" spans="1:21" ht="32.25" customHeight="1" hidden="1">
      <c r="A50" s="395">
        <v>30</v>
      </c>
      <c r="B50" s="602" t="s">
        <v>631</v>
      </c>
      <c r="C50" s="3">
        <v>2210</v>
      </c>
      <c r="D50" s="103" t="s">
        <v>2</v>
      </c>
      <c r="E50" s="29">
        <v>3300</v>
      </c>
      <c r="F50" s="27" t="s">
        <v>196</v>
      </c>
      <c r="G50" s="27" t="s">
        <v>196</v>
      </c>
      <c r="H50" s="27" t="s">
        <v>196</v>
      </c>
      <c r="I50" s="448" t="s">
        <v>515</v>
      </c>
      <c r="J50" s="571"/>
      <c r="K50" s="459"/>
      <c r="M50" s="7"/>
      <c r="N50" s="7"/>
      <c r="O50" s="7"/>
      <c r="P50" s="7"/>
      <c r="Q50" s="7"/>
      <c r="R50" s="7"/>
      <c r="S50" s="7"/>
      <c r="T50" s="7"/>
      <c r="U50" s="7"/>
    </row>
    <row r="51" spans="1:21" ht="28.5" customHeight="1" hidden="1">
      <c r="A51" s="615">
        <v>31</v>
      </c>
      <c r="B51" s="616" t="s">
        <v>497</v>
      </c>
      <c r="C51" s="459">
        <v>2210</v>
      </c>
      <c r="D51" s="617" t="s">
        <v>2</v>
      </c>
      <c r="E51" s="611">
        <v>2500</v>
      </c>
      <c r="F51" s="593" t="s">
        <v>196</v>
      </c>
      <c r="G51" s="593" t="s">
        <v>196</v>
      </c>
      <c r="H51" s="593" t="s">
        <v>196</v>
      </c>
      <c r="I51" s="612" t="s">
        <v>498</v>
      </c>
      <c r="J51" s="571"/>
      <c r="K51" s="459"/>
      <c r="M51" s="7"/>
      <c r="N51" s="7"/>
      <c r="O51" s="7"/>
      <c r="P51" s="7"/>
      <c r="Q51" s="7"/>
      <c r="R51" s="7"/>
      <c r="S51" s="7"/>
      <c r="T51" s="7"/>
      <c r="U51" s="7"/>
    </row>
    <row r="52" spans="1:32" s="618" customFormat="1" ht="32.25" customHeight="1" hidden="1">
      <c r="A52" s="53">
        <v>32</v>
      </c>
      <c r="B52" s="604" t="s">
        <v>504</v>
      </c>
      <c r="C52" s="3">
        <v>2210</v>
      </c>
      <c r="D52" s="94" t="s">
        <v>2</v>
      </c>
      <c r="E52" s="5">
        <v>0</v>
      </c>
      <c r="F52" s="3" t="s">
        <v>196</v>
      </c>
      <c r="G52" s="3" t="s">
        <v>196</v>
      </c>
      <c r="H52" s="3" t="s">
        <v>196</v>
      </c>
      <c r="I52" s="403" t="s">
        <v>505</v>
      </c>
      <c r="J52" s="114" t="s">
        <v>142</v>
      </c>
      <c r="K52" s="3" t="s">
        <v>56</v>
      </c>
      <c r="M52" s="619"/>
      <c r="N52" s="619"/>
      <c r="O52" s="619"/>
      <c r="P52" s="619"/>
      <c r="Q52" s="619"/>
      <c r="R52" s="619"/>
      <c r="S52" s="619"/>
      <c r="T52" s="619"/>
      <c r="U52" s="619"/>
      <c r="AF52" s="1"/>
    </row>
    <row r="53" spans="1:21" ht="32.25" customHeight="1" hidden="1">
      <c r="A53" s="395">
        <v>33</v>
      </c>
      <c r="B53" s="602" t="s">
        <v>479</v>
      </c>
      <c r="C53" s="27">
        <v>2210</v>
      </c>
      <c r="D53" s="103" t="s">
        <v>2</v>
      </c>
      <c r="E53" s="29">
        <v>3000</v>
      </c>
      <c r="F53" s="27" t="s">
        <v>196</v>
      </c>
      <c r="G53" s="27" t="s">
        <v>196</v>
      </c>
      <c r="H53" s="27" t="s">
        <v>196</v>
      </c>
      <c r="I53" s="448" t="s">
        <v>480</v>
      </c>
      <c r="J53" s="153"/>
      <c r="K53" s="27"/>
      <c r="M53" s="7"/>
      <c r="N53" s="7"/>
      <c r="O53" s="7"/>
      <c r="P53" s="7"/>
      <c r="Q53" s="7"/>
      <c r="R53" s="7"/>
      <c r="S53" s="7"/>
      <c r="T53" s="7"/>
      <c r="U53" s="7"/>
    </row>
    <row r="54" spans="1:32" s="60" customFormat="1" ht="29.25" customHeight="1" hidden="1">
      <c r="A54" s="395">
        <v>34</v>
      </c>
      <c r="B54" s="602" t="s">
        <v>669</v>
      </c>
      <c r="C54" s="3">
        <v>2210</v>
      </c>
      <c r="D54" s="99" t="s">
        <v>2</v>
      </c>
      <c r="E54" s="29">
        <v>2700</v>
      </c>
      <c r="F54" s="27" t="s">
        <v>196</v>
      </c>
      <c r="G54" s="27" t="s">
        <v>196</v>
      </c>
      <c r="H54" s="27" t="s">
        <v>196</v>
      </c>
      <c r="I54" s="448" t="s">
        <v>557</v>
      </c>
      <c r="J54" s="118" t="s">
        <v>128</v>
      </c>
      <c r="K54" s="3" t="s">
        <v>3</v>
      </c>
      <c r="L54" s="64"/>
      <c r="M54" s="61"/>
      <c r="N54" s="61"/>
      <c r="O54" s="61"/>
      <c r="P54" s="61"/>
      <c r="Q54" s="61"/>
      <c r="R54" s="61"/>
      <c r="S54" s="61"/>
      <c r="T54" s="61"/>
      <c r="U54" s="61"/>
      <c r="AF54" s="1"/>
    </row>
    <row r="55" spans="1:21" ht="48" customHeight="1" hidden="1">
      <c r="A55" s="53">
        <v>35</v>
      </c>
      <c r="B55" s="604" t="s">
        <v>510</v>
      </c>
      <c r="C55" s="3">
        <v>2210</v>
      </c>
      <c r="D55" s="94" t="s">
        <v>2</v>
      </c>
      <c r="E55" s="5">
        <v>17321</v>
      </c>
      <c r="F55" s="27" t="s">
        <v>196</v>
      </c>
      <c r="G55" s="27" t="s">
        <v>196</v>
      </c>
      <c r="H55" s="27" t="s">
        <v>196</v>
      </c>
      <c r="I55" s="403" t="s">
        <v>488</v>
      </c>
      <c r="J55" s="114"/>
      <c r="K55" s="3"/>
      <c r="M55" s="7"/>
      <c r="N55" s="7"/>
      <c r="O55" s="7"/>
      <c r="P55" s="7"/>
      <c r="Q55" s="7"/>
      <c r="R55" s="7"/>
      <c r="S55" s="7"/>
      <c r="T55" s="7"/>
      <c r="U55" s="7"/>
    </row>
    <row r="56" spans="1:21" ht="69" customHeight="1" hidden="1">
      <c r="A56" s="53">
        <v>36</v>
      </c>
      <c r="B56" s="606" t="s">
        <v>483</v>
      </c>
      <c r="C56" s="3">
        <v>2210</v>
      </c>
      <c r="D56" s="94" t="s">
        <v>2</v>
      </c>
      <c r="E56" s="5">
        <v>29193.17</v>
      </c>
      <c r="F56" s="27" t="s">
        <v>196</v>
      </c>
      <c r="G56" s="27" t="s">
        <v>196</v>
      </c>
      <c r="H56" s="27" t="s">
        <v>196</v>
      </c>
      <c r="I56" s="403" t="s">
        <v>484</v>
      </c>
      <c r="J56" s="114"/>
      <c r="K56" s="3"/>
      <c r="M56" s="7"/>
      <c r="N56" s="7"/>
      <c r="O56" s="7"/>
      <c r="P56" s="7"/>
      <c r="Q56" s="7"/>
      <c r="R56" s="7"/>
      <c r="S56" s="7"/>
      <c r="T56" s="7"/>
      <c r="U56" s="7"/>
    </row>
    <row r="57" spans="1:12" ht="15" customHeight="1" hidden="1">
      <c r="A57" s="89" t="s">
        <v>178</v>
      </c>
      <c r="B57" s="90" t="s">
        <v>179</v>
      </c>
      <c r="C57" s="90" t="s">
        <v>180</v>
      </c>
      <c r="D57" s="90" t="s">
        <v>181</v>
      </c>
      <c r="E57" s="90" t="s">
        <v>182</v>
      </c>
      <c r="F57" s="90" t="s">
        <v>183</v>
      </c>
      <c r="G57" s="90" t="s">
        <v>184</v>
      </c>
      <c r="H57" s="90" t="s">
        <v>185</v>
      </c>
      <c r="I57" s="91" t="s">
        <v>197</v>
      </c>
      <c r="J57" s="90" t="s">
        <v>198</v>
      </c>
      <c r="K57" s="89" t="s">
        <v>199</v>
      </c>
      <c r="L57" s="23"/>
    </row>
    <row r="58" spans="1:21" ht="30" customHeight="1" hidden="1">
      <c r="A58" s="53">
        <v>37</v>
      </c>
      <c r="B58" s="604" t="s">
        <v>667</v>
      </c>
      <c r="C58" s="3">
        <v>2210</v>
      </c>
      <c r="D58" s="94" t="s">
        <v>2</v>
      </c>
      <c r="E58" s="5">
        <v>7000</v>
      </c>
      <c r="F58" s="27" t="s">
        <v>196</v>
      </c>
      <c r="G58" s="27" t="s">
        <v>196</v>
      </c>
      <c r="H58" s="27" t="s">
        <v>196</v>
      </c>
      <c r="I58" s="403" t="s">
        <v>668</v>
      </c>
      <c r="J58" s="114"/>
      <c r="K58" s="3"/>
      <c r="M58" s="7"/>
      <c r="N58" s="7"/>
      <c r="O58" s="7"/>
      <c r="P58" s="7"/>
      <c r="Q58" s="7"/>
      <c r="R58" s="7"/>
      <c r="S58" s="7"/>
      <c r="T58" s="7"/>
      <c r="U58" s="7"/>
    </row>
    <row r="59" spans="1:21" ht="27.75" customHeight="1" hidden="1">
      <c r="A59" s="615">
        <v>36</v>
      </c>
      <c r="B59" s="664" t="s">
        <v>132</v>
      </c>
      <c r="C59" s="459">
        <v>2210</v>
      </c>
      <c r="D59" s="617" t="s">
        <v>2</v>
      </c>
      <c r="E59" s="611">
        <v>21000</v>
      </c>
      <c r="F59" s="593" t="s">
        <v>196</v>
      </c>
      <c r="G59" s="593" t="s">
        <v>196</v>
      </c>
      <c r="H59" s="593" t="s">
        <v>196</v>
      </c>
      <c r="I59" s="591" t="s">
        <v>467</v>
      </c>
      <c r="J59" s="571" t="s">
        <v>12</v>
      </c>
      <c r="K59" s="459" t="s">
        <v>118</v>
      </c>
      <c r="M59" s="7"/>
      <c r="N59" s="7"/>
      <c r="O59" s="7"/>
      <c r="P59" s="7"/>
      <c r="Q59" s="7"/>
      <c r="R59" s="7"/>
      <c r="S59" s="7"/>
      <c r="T59" s="7"/>
      <c r="U59" s="7"/>
    </row>
    <row r="60" spans="1:32" s="618" customFormat="1" ht="27.75" customHeight="1" hidden="1">
      <c r="A60" s="53">
        <v>37</v>
      </c>
      <c r="B60" s="681" t="s">
        <v>691</v>
      </c>
      <c r="C60" s="3">
        <v>2210</v>
      </c>
      <c r="D60" s="94" t="s">
        <v>2</v>
      </c>
      <c r="E60" s="5">
        <v>21500</v>
      </c>
      <c r="F60" s="3" t="s">
        <v>196</v>
      </c>
      <c r="G60" s="3" t="s">
        <v>196</v>
      </c>
      <c r="H60" s="3" t="s">
        <v>196</v>
      </c>
      <c r="I60" s="171" t="s">
        <v>474</v>
      </c>
      <c r="J60" s="114"/>
      <c r="K60" s="3"/>
      <c r="M60" s="619"/>
      <c r="N60" s="619"/>
      <c r="O60" s="619"/>
      <c r="P60" s="619"/>
      <c r="Q60" s="619"/>
      <c r="R60" s="619"/>
      <c r="S60" s="619"/>
      <c r="T60" s="619"/>
      <c r="U60" s="619"/>
      <c r="AF60" s="1"/>
    </row>
    <row r="61" spans="1:32" s="2" customFormat="1" ht="30" customHeight="1" thickBot="1">
      <c r="A61" s="674"/>
      <c r="B61" s="675" t="s">
        <v>459</v>
      </c>
      <c r="C61" s="676"/>
      <c r="D61" s="676"/>
      <c r="E61" s="677">
        <f>SUM(E62:E104)</f>
        <v>615354</v>
      </c>
      <c r="F61" s="676"/>
      <c r="G61" s="677"/>
      <c r="H61" s="676"/>
      <c r="I61" s="678"/>
      <c r="J61" s="679"/>
      <c r="K61" s="651"/>
      <c r="L61" s="680">
        <f>'8.01'!Q27-N61</f>
        <v>2158824</v>
      </c>
      <c r="M61" s="632">
        <f>L61-E61</f>
        <v>1543470</v>
      </c>
      <c r="N61" s="93">
        <v>480000</v>
      </c>
      <c r="O61" s="632"/>
      <c r="P61" s="93"/>
      <c r="Q61" s="93"/>
      <c r="R61" s="93"/>
      <c r="S61" s="93"/>
      <c r="T61" s="93"/>
      <c r="U61" s="93"/>
      <c r="AF61" s="1" t="s">
        <v>398</v>
      </c>
    </row>
    <row r="62" spans="1:21" ht="33" customHeight="1">
      <c r="A62" s="395">
        <v>38</v>
      </c>
      <c r="B62" s="629" t="s">
        <v>322</v>
      </c>
      <c r="C62" s="27">
        <v>2240</v>
      </c>
      <c r="D62" s="103" t="s">
        <v>2</v>
      </c>
      <c r="E62" s="665">
        <v>444443.09</v>
      </c>
      <c r="F62" s="27" t="s">
        <v>196</v>
      </c>
      <c r="G62" s="27" t="s">
        <v>196</v>
      </c>
      <c r="H62" s="27" t="s">
        <v>196</v>
      </c>
      <c r="I62" s="412"/>
      <c r="J62" s="630"/>
      <c r="K62" s="399"/>
      <c r="L62" s="631"/>
      <c r="M62" s="63"/>
      <c r="N62" s="7"/>
      <c r="O62" s="63"/>
      <c r="P62" s="7"/>
      <c r="Q62" s="7"/>
      <c r="R62" s="7"/>
      <c r="S62" s="7"/>
      <c r="T62" s="7"/>
      <c r="U62" s="7"/>
    </row>
    <row r="63" spans="1:21" ht="28.5" customHeight="1" hidden="1">
      <c r="A63" s="106">
        <v>39</v>
      </c>
      <c r="B63" s="4" t="s">
        <v>604</v>
      </c>
      <c r="C63" s="3">
        <v>2240</v>
      </c>
      <c r="D63" s="94" t="s">
        <v>2</v>
      </c>
      <c r="E63" s="5">
        <v>0</v>
      </c>
      <c r="F63" s="27" t="s">
        <v>196</v>
      </c>
      <c r="G63" s="27" t="s">
        <v>196</v>
      </c>
      <c r="H63" s="27" t="s">
        <v>196</v>
      </c>
      <c r="I63" s="171" t="s">
        <v>605</v>
      </c>
      <c r="J63" s="114"/>
      <c r="K63" s="3"/>
      <c r="M63" s="7"/>
      <c r="N63" s="7"/>
      <c r="O63" s="7"/>
      <c r="P63" s="7"/>
      <c r="Q63" s="7"/>
      <c r="R63" s="7"/>
      <c r="S63" s="7"/>
      <c r="T63" s="7"/>
      <c r="U63" s="7"/>
    </row>
    <row r="64" spans="1:32" s="60" customFormat="1" ht="40.5" customHeight="1" hidden="1">
      <c r="A64" s="390">
        <v>40</v>
      </c>
      <c r="B64" s="391" t="s">
        <v>525</v>
      </c>
      <c r="C64" s="3">
        <v>2240</v>
      </c>
      <c r="D64" s="103" t="s">
        <v>2</v>
      </c>
      <c r="E64" s="29">
        <v>0</v>
      </c>
      <c r="F64" s="27" t="s">
        <v>196</v>
      </c>
      <c r="G64" s="27" t="s">
        <v>196</v>
      </c>
      <c r="H64" s="27" t="s">
        <v>196</v>
      </c>
      <c r="I64" s="448" t="s">
        <v>526</v>
      </c>
      <c r="J64" s="114" t="s">
        <v>87</v>
      </c>
      <c r="K64" s="3" t="s">
        <v>3</v>
      </c>
      <c r="M64" s="61"/>
      <c r="N64" s="61"/>
      <c r="O64" s="61"/>
      <c r="P64" s="61"/>
      <c r="Q64" s="61"/>
      <c r="R64" s="61"/>
      <c r="S64" s="61"/>
      <c r="T64" s="61"/>
      <c r="U64" s="61"/>
      <c r="AF64" s="1"/>
    </row>
    <row r="65" spans="1:21" ht="41.25" customHeight="1" hidden="1">
      <c r="A65" s="107">
        <v>41</v>
      </c>
      <c r="B65" s="72" t="s">
        <v>606</v>
      </c>
      <c r="C65" s="3">
        <v>2240</v>
      </c>
      <c r="D65" s="95" t="s">
        <v>2</v>
      </c>
      <c r="E65" s="5">
        <v>0</v>
      </c>
      <c r="F65" s="103" t="s">
        <v>196</v>
      </c>
      <c r="G65" s="103" t="s">
        <v>196</v>
      </c>
      <c r="H65" s="103" t="s">
        <v>196</v>
      </c>
      <c r="I65" s="171" t="s">
        <v>607</v>
      </c>
      <c r="J65" s="118"/>
      <c r="K65" s="69"/>
      <c r="N65" s="7"/>
      <c r="O65" s="7"/>
      <c r="P65" s="7"/>
      <c r="Q65" s="7"/>
      <c r="R65" s="7"/>
      <c r="S65" s="7"/>
      <c r="T65" s="7"/>
      <c r="U65" s="7"/>
    </row>
    <row r="66" spans="1:21" ht="48" customHeight="1" hidden="1">
      <c r="A66" s="108">
        <v>42</v>
      </c>
      <c r="B66" s="72" t="s">
        <v>608</v>
      </c>
      <c r="C66" s="3">
        <v>2240</v>
      </c>
      <c r="D66" s="95" t="s">
        <v>2</v>
      </c>
      <c r="E66" s="5">
        <v>0</v>
      </c>
      <c r="F66" s="103" t="s">
        <v>196</v>
      </c>
      <c r="G66" s="103" t="s">
        <v>196</v>
      </c>
      <c r="H66" s="103" t="s">
        <v>196</v>
      </c>
      <c r="I66" s="171" t="s">
        <v>609</v>
      </c>
      <c r="J66" s="118" t="s">
        <v>12</v>
      </c>
      <c r="K66" s="69" t="s">
        <v>3</v>
      </c>
      <c r="N66" s="7"/>
      <c r="O66" s="7"/>
      <c r="P66" s="7"/>
      <c r="Q66" s="7"/>
      <c r="R66" s="7"/>
      <c r="S66" s="7"/>
      <c r="T66" s="7"/>
      <c r="U66" s="7"/>
    </row>
    <row r="67" spans="1:21" ht="28.5" customHeight="1">
      <c r="A67" s="106">
        <v>43</v>
      </c>
      <c r="B67" s="4" t="s">
        <v>596</v>
      </c>
      <c r="C67" s="3">
        <v>2240</v>
      </c>
      <c r="D67" s="94" t="s">
        <v>2</v>
      </c>
      <c r="E67" s="5">
        <v>13875</v>
      </c>
      <c r="F67" s="27" t="s">
        <v>196</v>
      </c>
      <c r="G67" s="27" t="s">
        <v>196</v>
      </c>
      <c r="H67" s="27" t="s">
        <v>196</v>
      </c>
      <c r="I67" s="171" t="s">
        <v>597</v>
      </c>
      <c r="J67" s="114"/>
      <c r="K67" s="3"/>
      <c r="M67" s="7"/>
      <c r="N67" s="7"/>
      <c r="O67" s="7"/>
      <c r="P67" s="7"/>
      <c r="Q67" s="7"/>
      <c r="R67" s="7"/>
      <c r="S67" s="7"/>
      <c r="T67" s="7"/>
      <c r="U67" s="7"/>
    </row>
    <row r="68" spans="1:32" s="166" customFormat="1" ht="28.5" customHeight="1" hidden="1">
      <c r="A68" s="402"/>
      <c r="B68" s="169" t="s">
        <v>67</v>
      </c>
      <c r="C68" s="3">
        <v>2210</v>
      </c>
      <c r="D68" s="170" t="s">
        <v>2</v>
      </c>
      <c r="E68" s="5"/>
      <c r="F68" s="161" t="s">
        <v>196</v>
      </c>
      <c r="G68" s="161" t="s">
        <v>196</v>
      </c>
      <c r="H68" s="161" t="s">
        <v>196</v>
      </c>
      <c r="I68" s="403" t="s">
        <v>18</v>
      </c>
      <c r="J68" s="172" t="s">
        <v>78</v>
      </c>
      <c r="K68" s="169" t="s">
        <v>76</v>
      </c>
      <c r="M68" s="24"/>
      <c r="N68" s="24"/>
      <c r="O68" s="24"/>
      <c r="P68" s="24"/>
      <c r="Q68" s="24"/>
      <c r="R68" s="24"/>
      <c r="S68" s="24"/>
      <c r="T68" s="24"/>
      <c r="U68" s="24"/>
      <c r="AF68" s="1"/>
    </row>
    <row r="69" spans="1:21" ht="45.75" customHeight="1">
      <c r="A69" s="108">
        <v>44</v>
      </c>
      <c r="B69" s="72" t="s">
        <v>611</v>
      </c>
      <c r="C69" s="3">
        <v>2240</v>
      </c>
      <c r="D69" s="95" t="s">
        <v>2</v>
      </c>
      <c r="E69" s="5">
        <v>1885.91</v>
      </c>
      <c r="F69" s="103" t="s">
        <v>196</v>
      </c>
      <c r="G69" s="103" t="s">
        <v>196</v>
      </c>
      <c r="H69" s="103" t="s">
        <v>196</v>
      </c>
      <c r="I69" s="171" t="s">
        <v>610</v>
      </c>
      <c r="J69" s="118" t="s">
        <v>12</v>
      </c>
      <c r="K69" s="69" t="s">
        <v>3</v>
      </c>
      <c r="N69" s="7"/>
      <c r="O69" s="7"/>
      <c r="P69" s="7"/>
      <c r="Q69" s="7"/>
      <c r="R69" s="7"/>
      <c r="S69" s="7"/>
      <c r="T69" s="7"/>
      <c r="U69" s="7"/>
    </row>
    <row r="70" spans="1:21" ht="33.75" customHeight="1">
      <c r="A70" s="106">
        <v>45</v>
      </c>
      <c r="B70" s="4" t="s">
        <v>580</v>
      </c>
      <c r="C70" s="3">
        <v>2240</v>
      </c>
      <c r="D70" s="94" t="s">
        <v>2</v>
      </c>
      <c r="E70" s="5">
        <v>13600</v>
      </c>
      <c r="F70" s="27" t="s">
        <v>196</v>
      </c>
      <c r="G70" s="27" t="s">
        <v>196</v>
      </c>
      <c r="H70" s="27" t="s">
        <v>196</v>
      </c>
      <c r="I70" s="171" t="s">
        <v>581</v>
      </c>
      <c r="J70" s="114"/>
      <c r="K70" s="3"/>
      <c r="M70" s="7"/>
      <c r="N70" s="7"/>
      <c r="O70" s="7"/>
      <c r="P70" s="7"/>
      <c r="Q70" s="7"/>
      <c r="R70" s="7"/>
      <c r="S70" s="7"/>
      <c r="T70" s="7"/>
      <c r="U70" s="7"/>
    </row>
    <row r="71" spans="1:21" ht="25.5" customHeight="1">
      <c r="A71" s="106">
        <v>46</v>
      </c>
      <c r="B71" s="4" t="s">
        <v>579</v>
      </c>
      <c r="C71" s="3">
        <v>2240</v>
      </c>
      <c r="D71" s="94" t="s">
        <v>2</v>
      </c>
      <c r="E71" s="5">
        <v>5700</v>
      </c>
      <c r="F71" s="27" t="s">
        <v>196</v>
      </c>
      <c r="G71" s="27" t="s">
        <v>196</v>
      </c>
      <c r="H71" s="27" t="s">
        <v>196</v>
      </c>
      <c r="I71" s="171" t="s">
        <v>578</v>
      </c>
      <c r="J71" s="114" t="s">
        <v>12</v>
      </c>
      <c r="K71" s="3" t="s">
        <v>3</v>
      </c>
      <c r="M71" s="7"/>
      <c r="N71" s="7"/>
      <c r="O71" s="7"/>
      <c r="P71" s="7"/>
      <c r="Q71" s="7"/>
      <c r="R71" s="7"/>
      <c r="S71" s="7"/>
      <c r="T71" s="7"/>
      <c r="U71" s="7"/>
    </row>
    <row r="72" spans="1:21" ht="28.5" customHeight="1">
      <c r="A72" s="106">
        <v>47</v>
      </c>
      <c r="B72" s="4" t="s">
        <v>523</v>
      </c>
      <c r="C72" s="3">
        <v>2240</v>
      </c>
      <c r="D72" s="94" t="s">
        <v>2</v>
      </c>
      <c r="E72" s="5">
        <v>0</v>
      </c>
      <c r="F72" s="27" t="s">
        <v>196</v>
      </c>
      <c r="G72" s="27" t="s">
        <v>196</v>
      </c>
      <c r="H72" s="27" t="s">
        <v>196</v>
      </c>
      <c r="I72" s="171" t="s">
        <v>524</v>
      </c>
      <c r="J72" s="114" t="s">
        <v>12</v>
      </c>
      <c r="K72" s="3" t="s">
        <v>3</v>
      </c>
      <c r="M72" s="7"/>
      <c r="N72" s="7"/>
      <c r="O72" s="7"/>
      <c r="P72" s="7"/>
      <c r="Q72" s="7"/>
      <c r="R72" s="7"/>
      <c r="S72" s="7"/>
      <c r="T72" s="7"/>
      <c r="U72" s="7"/>
    </row>
    <row r="73" spans="1:21" ht="45" customHeight="1">
      <c r="A73" s="106">
        <v>48</v>
      </c>
      <c r="B73" s="4" t="s">
        <v>550</v>
      </c>
      <c r="C73" s="3">
        <v>2240</v>
      </c>
      <c r="D73" s="94" t="s">
        <v>2</v>
      </c>
      <c r="E73" s="5">
        <v>0</v>
      </c>
      <c r="F73" s="27" t="s">
        <v>196</v>
      </c>
      <c r="G73" s="27" t="s">
        <v>196</v>
      </c>
      <c r="H73" s="27" t="s">
        <v>196</v>
      </c>
      <c r="I73" s="582" t="s">
        <v>549</v>
      </c>
      <c r="J73" s="114" t="s">
        <v>40</v>
      </c>
      <c r="K73" s="3" t="s">
        <v>3</v>
      </c>
      <c r="M73" s="7"/>
      <c r="N73" s="7"/>
      <c r="O73" s="7"/>
      <c r="P73" s="7"/>
      <c r="Q73" s="7"/>
      <c r="R73" s="7"/>
      <c r="S73" s="7"/>
      <c r="T73" s="7"/>
      <c r="U73" s="7"/>
    </row>
    <row r="74" spans="1:21" ht="36.75" customHeight="1" hidden="1">
      <c r="A74" s="53">
        <v>48</v>
      </c>
      <c r="B74" s="4" t="s">
        <v>659</v>
      </c>
      <c r="C74" s="3">
        <v>2240</v>
      </c>
      <c r="D74" s="94" t="s">
        <v>2</v>
      </c>
      <c r="E74" s="5">
        <v>0</v>
      </c>
      <c r="F74" s="27" t="s">
        <v>196</v>
      </c>
      <c r="G74" s="27" t="s">
        <v>196</v>
      </c>
      <c r="H74" s="27" t="s">
        <v>196</v>
      </c>
      <c r="I74" s="581" t="s">
        <v>474</v>
      </c>
      <c r="J74" s="114" t="s">
        <v>160</v>
      </c>
      <c r="K74" s="3" t="s">
        <v>3</v>
      </c>
      <c r="L74" s="23"/>
      <c r="M74" s="7"/>
      <c r="N74" s="7"/>
      <c r="O74" s="63"/>
      <c r="P74" s="7"/>
      <c r="Q74" s="7"/>
      <c r="R74" s="7"/>
      <c r="S74" s="7"/>
      <c r="T74" s="7"/>
      <c r="U74" s="7"/>
    </row>
    <row r="75" spans="1:21" ht="34.5" customHeight="1">
      <c r="A75" s="106">
        <v>49</v>
      </c>
      <c r="B75" s="4" t="s">
        <v>628</v>
      </c>
      <c r="C75" s="3">
        <v>2240</v>
      </c>
      <c r="D75" s="94" t="s">
        <v>2</v>
      </c>
      <c r="E75" s="5">
        <v>0</v>
      </c>
      <c r="F75" s="27" t="s">
        <v>196</v>
      </c>
      <c r="G75" s="27" t="s">
        <v>196</v>
      </c>
      <c r="H75" s="27" t="s">
        <v>196</v>
      </c>
      <c r="I75" s="171" t="s">
        <v>629</v>
      </c>
      <c r="J75" s="114"/>
      <c r="K75" s="3"/>
      <c r="M75" s="7"/>
      <c r="N75" s="7"/>
      <c r="O75" s="7"/>
      <c r="P75" s="7"/>
      <c r="Q75" s="7"/>
      <c r="R75" s="7"/>
      <c r="S75" s="7"/>
      <c r="T75" s="7"/>
      <c r="U75" s="7"/>
    </row>
    <row r="76" spans="1:21" ht="33.75" customHeight="1">
      <c r="A76" s="106">
        <v>50</v>
      </c>
      <c r="B76" s="4" t="s">
        <v>620</v>
      </c>
      <c r="C76" s="3">
        <v>2240</v>
      </c>
      <c r="D76" s="94" t="s">
        <v>2</v>
      </c>
      <c r="E76" s="5">
        <v>0</v>
      </c>
      <c r="F76" s="27" t="s">
        <v>196</v>
      </c>
      <c r="G76" s="27" t="s">
        <v>196</v>
      </c>
      <c r="H76" s="27" t="s">
        <v>196</v>
      </c>
      <c r="I76" s="171" t="s">
        <v>621</v>
      </c>
      <c r="J76" s="114"/>
      <c r="K76" s="3"/>
      <c r="M76" s="7"/>
      <c r="N76" s="7"/>
      <c r="O76" s="7"/>
      <c r="P76" s="7"/>
      <c r="Q76" s="7"/>
      <c r="R76" s="7"/>
      <c r="S76" s="7"/>
      <c r="T76" s="7"/>
      <c r="U76" s="7"/>
    </row>
    <row r="77" spans="1:21" ht="42" customHeight="1">
      <c r="A77" s="431">
        <v>51</v>
      </c>
      <c r="B77" s="45" t="s">
        <v>546</v>
      </c>
      <c r="C77" s="46">
        <v>2240</v>
      </c>
      <c r="D77" s="98" t="s">
        <v>79</v>
      </c>
      <c r="E77" s="5">
        <v>0</v>
      </c>
      <c r="F77" s="27" t="s">
        <v>196</v>
      </c>
      <c r="G77" s="27" t="s">
        <v>196</v>
      </c>
      <c r="H77" s="27" t="s">
        <v>196</v>
      </c>
      <c r="I77" s="171" t="s">
        <v>545</v>
      </c>
      <c r="J77" s="100" t="s">
        <v>81</v>
      </c>
      <c r="K77" s="3" t="s">
        <v>3</v>
      </c>
      <c r="L77" s="171"/>
      <c r="M77" s="7"/>
      <c r="N77" s="7"/>
      <c r="O77" s="7"/>
      <c r="P77" s="7"/>
      <c r="Q77" s="7"/>
      <c r="R77" s="7"/>
      <c r="S77" s="7"/>
      <c r="T77" s="7"/>
      <c r="U77" s="7"/>
    </row>
    <row r="78" spans="1:21" ht="39.75" customHeight="1">
      <c r="A78" s="431">
        <v>52</v>
      </c>
      <c r="B78" s="45" t="s">
        <v>537</v>
      </c>
      <c r="C78" s="46">
        <v>2240</v>
      </c>
      <c r="D78" s="98" t="s">
        <v>79</v>
      </c>
      <c r="E78" s="5">
        <v>0</v>
      </c>
      <c r="F78" s="3" t="s">
        <v>196</v>
      </c>
      <c r="G78" s="3" t="s">
        <v>196</v>
      </c>
      <c r="H78" s="3" t="s">
        <v>196</v>
      </c>
      <c r="I78" s="448" t="s">
        <v>539</v>
      </c>
      <c r="J78" s="458"/>
      <c r="K78" s="459"/>
      <c r="L78" s="23"/>
      <c r="M78" s="7"/>
      <c r="N78" s="7"/>
      <c r="O78" s="7"/>
      <c r="P78" s="7"/>
      <c r="Q78" s="7"/>
      <c r="R78" s="7"/>
      <c r="S78" s="7"/>
      <c r="T78" s="7"/>
      <c r="U78" s="7"/>
    </row>
    <row r="79" spans="1:21" ht="39.75" customHeight="1">
      <c r="A79" s="620">
        <v>53</v>
      </c>
      <c r="B79" s="621" t="s">
        <v>543</v>
      </c>
      <c r="C79" s="622">
        <v>2240</v>
      </c>
      <c r="D79" s="623" t="s">
        <v>79</v>
      </c>
      <c r="E79" s="611">
        <v>0</v>
      </c>
      <c r="F79" s="459" t="s">
        <v>196</v>
      </c>
      <c r="G79" s="459" t="s">
        <v>196</v>
      </c>
      <c r="H79" s="459" t="s">
        <v>196</v>
      </c>
      <c r="I79" s="624" t="s">
        <v>540</v>
      </c>
      <c r="J79" s="458"/>
      <c r="K79" s="459"/>
      <c r="M79" s="7"/>
      <c r="N79" s="7"/>
      <c r="O79" s="7"/>
      <c r="P79" s="7"/>
      <c r="Q79" s="7"/>
      <c r="R79" s="7"/>
      <c r="S79" s="7"/>
      <c r="T79" s="7"/>
      <c r="U79" s="7"/>
    </row>
    <row r="80" spans="1:32" s="618" customFormat="1" ht="30.75" customHeight="1">
      <c r="A80" s="376">
        <v>54</v>
      </c>
      <c r="B80" s="4" t="s">
        <v>521</v>
      </c>
      <c r="C80" s="3">
        <v>2240</v>
      </c>
      <c r="D80" s="94" t="s">
        <v>2</v>
      </c>
      <c r="E80" s="5">
        <v>15000</v>
      </c>
      <c r="F80" s="3" t="s">
        <v>196</v>
      </c>
      <c r="G80" s="3" t="s">
        <v>196</v>
      </c>
      <c r="H80" s="3" t="s">
        <v>196</v>
      </c>
      <c r="I80" s="171" t="s">
        <v>522</v>
      </c>
      <c r="J80" s="114" t="s">
        <v>12</v>
      </c>
      <c r="K80" s="3" t="s">
        <v>3</v>
      </c>
      <c r="M80" s="619"/>
      <c r="N80" s="619"/>
      <c r="O80" s="619"/>
      <c r="P80" s="619"/>
      <c r="Q80" s="619"/>
      <c r="R80" s="619"/>
      <c r="S80" s="619"/>
      <c r="T80" s="619"/>
      <c r="U80" s="619"/>
      <c r="AF80" s="1"/>
    </row>
    <row r="81" spans="1:21" ht="33" customHeight="1">
      <c r="A81" s="429">
        <v>55</v>
      </c>
      <c r="B81" s="26" t="s">
        <v>527</v>
      </c>
      <c r="C81" s="27">
        <v>2240</v>
      </c>
      <c r="D81" s="103" t="s">
        <v>2</v>
      </c>
      <c r="E81" s="29">
        <v>12750</v>
      </c>
      <c r="F81" s="27" t="s">
        <v>196</v>
      </c>
      <c r="G81" s="27" t="s">
        <v>196</v>
      </c>
      <c r="H81" s="27" t="s">
        <v>196</v>
      </c>
      <c r="I81" s="572" t="s">
        <v>528</v>
      </c>
      <c r="J81" s="153" t="s">
        <v>69</v>
      </c>
      <c r="K81" s="27" t="s">
        <v>3</v>
      </c>
      <c r="M81" s="7"/>
      <c r="N81" s="7"/>
      <c r="O81" s="7"/>
      <c r="P81" s="7"/>
      <c r="Q81" s="7"/>
      <c r="R81" s="7"/>
      <c r="S81" s="7"/>
      <c r="T81" s="7"/>
      <c r="U81" s="7"/>
    </row>
    <row r="82" spans="1:21" ht="61.5" customHeight="1" hidden="1">
      <c r="A82" s="106">
        <v>56</v>
      </c>
      <c r="B82" s="4" t="s">
        <v>576</v>
      </c>
      <c r="C82" s="3">
        <v>2240</v>
      </c>
      <c r="D82" s="94" t="s">
        <v>2</v>
      </c>
      <c r="E82" s="5">
        <v>0</v>
      </c>
      <c r="F82" s="27" t="s">
        <v>196</v>
      </c>
      <c r="G82" s="27" t="s">
        <v>196</v>
      </c>
      <c r="H82" s="27" t="s">
        <v>196</v>
      </c>
      <c r="I82" s="171" t="s">
        <v>577</v>
      </c>
      <c r="J82" s="114" t="s">
        <v>65</v>
      </c>
      <c r="K82" s="3" t="s">
        <v>3</v>
      </c>
      <c r="M82" s="7"/>
      <c r="N82" s="7"/>
      <c r="O82" s="7"/>
      <c r="P82" s="7"/>
      <c r="Q82" s="7"/>
      <c r="R82" s="7"/>
      <c r="S82" s="7"/>
      <c r="T82" s="7"/>
      <c r="U82" s="7"/>
    </row>
    <row r="83" spans="1:21" ht="24.75" customHeight="1">
      <c r="A83" s="107">
        <v>57</v>
      </c>
      <c r="B83" s="72" t="s">
        <v>612</v>
      </c>
      <c r="C83" s="3">
        <v>2240</v>
      </c>
      <c r="D83" s="95" t="s">
        <v>2</v>
      </c>
      <c r="E83" s="5">
        <v>0</v>
      </c>
      <c r="F83" s="103" t="s">
        <v>196</v>
      </c>
      <c r="G83" s="103" t="s">
        <v>196</v>
      </c>
      <c r="H83" s="103" t="s">
        <v>196</v>
      </c>
      <c r="I83" s="171" t="s">
        <v>613</v>
      </c>
      <c r="J83" s="118" t="s">
        <v>12</v>
      </c>
      <c r="K83" s="69" t="s">
        <v>3</v>
      </c>
      <c r="N83" s="7"/>
      <c r="O83" s="7"/>
      <c r="P83" s="7"/>
      <c r="Q83" s="7"/>
      <c r="R83" s="7"/>
      <c r="S83" s="7"/>
      <c r="T83" s="7"/>
      <c r="U83" s="7"/>
    </row>
    <row r="84" spans="1:21" ht="49.5" customHeight="1">
      <c r="A84" s="106">
        <v>58</v>
      </c>
      <c r="B84" s="4" t="s">
        <v>630</v>
      </c>
      <c r="C84" s="3">
        <v>2240</v>
      </c>
      <c r="D84" s="94" t="s">
        <v>2</v>
      </c>
      <c r="E84" s="5">
        <v>3750</v>
      </c>
      <c r="F84" s="27" t="s">
        <v>196</v>
      </c>
      <c r="G84" s="27" t="s">
        <v>196</v>
      </c>
      <c r="H84" s="27" t="s">
        <v>196</v>
      </c>
      <c r="I84" s="171" t="s">
        <v>530</v>
      </c>
      <c r="J84" s="114"/>
      <c r="K84" s="3"/>
      <c r="M84" s="7"/>
      <c r="N84" s="7"/>
      <c r="O84" s="7"/>
      <c r="P84" s="7"/>
      <c r="Q84" s="7"/>
      <c r="R84" s="7"/>
      <c r="S84" s="7"/>
      <c r="T84" s="7"/>
      <c r="U84" s="7"/>
    </row>
    <row r="85" spans="1:32" s="166" customFormat="1" ht="30.75" customHeight="1" hidden="1">
      <c r="A85" s="402"/>
      <c r="B85" s="169" t="s">
        <v>82</v>
      </c>
      <c r="C85" s="3">
        <v>2210</v>
      </c>
      <c r="D85" s="170" t="s">
        <v>2</v>
      </c>
      <c r="E85" s="5"/>
      <c r="F85" s="161" t="s">
        <v>196</v>
      </c>
      <c r="G85" s="161" t="s">
        <v>196</v>
      </c>
      <c r="H85" s="161" t="s">
        <v>196</v>
      </c>
      <c r="I85" s="403" t="s">
        <v>83</v>
      </c>
      <c r="J85" s="172" t="s">
        <v>85</v>
      </c>
      <c r="K85" s="169" t="s">
        <v>84</v>
      </c>
      <c r="M85" s="24"/>
      <c r="N85" s="24"/>
      <c r="O85" s="24"/>
      <c r="P85" s="24"/>
      <c r="Q85" s="24"/>
      <c r="R85" s="24"/>
      <c r="S85" s="24"/>
      <c r="T85" s="24"/>
      <c r="U85" s="24"/>
      <c r="AF85" s="1"/>
    </row>
    <row r="86" spans="1:32" s="166" customFormat="1" ht="27.75" customHeight="1" hidden="1">
      <c r="A86" s="447"/>
      <c r="B86" s="161" t="s">
        <v>148</v>
      </c>
      <c r="C86" s="3">
        <v>2210</v>
      </c>
      <c r="D86" s="162" t="s">
        <v>2</v>
      </c>
      <c r="E86" s="29"/>
      <c r="F86" s="161" t="s">
        <v>196</v>
      </c>
      <c r="G86" s="161" t="s">
        <v>196</v>
      </c>
      <c r="H86" s="161" t="s">
        <v>196</v>
      </c>
      <c r="I86" s="448" t="s">
        <v>63</v>
      </c>
      <c r="J86" s="172" t="s">
        <v>75</v>
      </c>
      <c r="K86" s="169" t="s">
        <v>68</v>
      </c>
      <c r="M86" s="24"/>
      <c r="N86" s="24"/>
      <c r="O86" s="24"/>
      <c r="P86" s="24"/>
      <c r="Q86" s="24"/>
      <c r="R86" s="24"/>
      <c r="S86" s="24"/>
      <c r="T86" s="24"/>
      <c r="U86" s="24"/>
      <c r="AF86" s="1"/>
    </row>
    <row r="87" spans="1:21" ht="45" customHeight="1" hidden="1">
      <c r="A87" s="376">
        <v>59</v>
      </c>
      <c r="B87" s="4" t="s">
        <v>531</v>
      </c>
      <c r="C87" s="3">
        <v>2240</v>
      </c>
      <c r="D87" s="94" t="s">
        <v>2</v>
      </c>
      <c r="E87" s="5">
        <v>0</v>
      </c>
      <c r="F87" s="27" t="s">
        <v>196</v>
      </c>
      <c r="G87" s="27" t="s">
        <v>196</v>
      </c>
      <c r="H87" s="27" t="s">
        <v>196</v>
      </c>
      <c r="I87" s="171" t="s">
        <v>532</v>
      </c>
      <c r="J87" s="114" t="s">
        <v>53</v>
      </c>
      <c r="K87" s="3" t="s">
        <v>3</v>
      </c>
      <c r="M87" s="7"/>
      <c r="N87" s="7"/>
      <c r="O87" s="7"/>
      <c r="P87" s="7"/>
      <c r="Q87" s="7"/>
      <c r="R87" s="7"/>
      <c r="S87" s="7"/>
      <c r="T87" s="7"/>
      <c r="U87" s="7"/>
    </row>
    <row r="88" spans="1:32" s="78" customFormat="1" ht="30" customHeight="1">
      <c r="A88" s="431">
        <v>60</v>
      </c>
      <c r="B88" s="45" t="s">
        <v>547</v>
      </c>
      <c r="C88" s="46">
        <v>2240</v>
      </c>
      <c r="D88" s="98" t="s">
        <v>2</v>
      </c>
      <c r="E88" s="5">
        <v>0</v>
      </c>
      <c r="F88" s="456" t="s">
        <v>196</v>
      </c>
      <c r="G88" s="456" t="s">
        <v>196</v>
      </c>
      <c r="H88" s="456" t="s">
        <v>196</v>
      </c>
      <c r="I88" s="171" t="s">
        <v>542</v>
      </c>
      <c r="J88" s="114" t="s">
        <v>173</v>
      </c>
      <c r="K88" s="3" t="s">
        <v>3</v>
      </c>
      <c r="M88" s="79"/>
      <c r="N88" s="79"/>
      <c r="O88" s="79"/>
      <c r="P88" s="79"/>
      <c r="Q88" s="79"/>
      <c r="R88" s="79"/>
      <c r="S88" s="79"/>
      <c r="T88" s="79"/>
      <c r="U88" s="79"/>
      <c r="AF88" s="1"/>
    </row>
    <row r="89" spans="1:21" ht="38.25" customHeight="1">
      <c r="A89" s="376">
        <v>61</v>
      </c>
      <c r="B89" s="4" t="s">
        <v>20</v>
      </c>
      <c r="C89" s="3">
        <v>2240</v>
      </c>
      <c r="D89" s="94" t="s">
        <v>2</v>
      </c>
      <c r="E89" s="5">
        <v>0</v>
      </c>
      <c r="F89" s="27" t="s">
        <v>196</v>
      </c>
      <c r="G89" s="27" t="s">
        <v>196</v>
      </c>
      <c r="H89" s="27" t="s">
        <v>196</v>
      </c>
      <c r="I89" s="580" t="s">
        <v>121</v>
      </c>
      <c r="J89" s="114" t="s">
        <v>12</v>
      </c>
      <c r="K89" s="3" t="s">
        <v>3</v>
      </c>
      <c r="M89" s="7"/>
      <c r="N89" s="7"/>
      <c r="O89" s="7"/>
      <c r="P89" s="7"/>
      <c r="Q89" s="7"/>
      <c r="R89" s="7"/>
      <c r="S89" s="7"/>
      <c r="T89" s="7"/>
      <c r="U89" s="7"/>
    </row>
    <row r="90" spans="1:12" ht="15.75" customHeight="1" hidden="1">
      <c r="A90" s="89" t="s">
        <v>178</v>
      </c>
      <c r="B90" s="90" t="s">
        <v>179</v>
      </c>
      <c r="C90" s="90" t="s">
        <v>180</v>
      </c>
      <c r="D90" s="90" t="s">
        <v>181</v>
      </c>
      <c r="E90" s="90" t="s">
        <v>182</v>
      </c>
      <c r="F90" s="90" t="s">
        <v>183</v>
      </c>
      <c r="G90" s="90" t="s">
        <v>184</v>
      </c>
      <c r="H90" s="90" t="s">
        <v>185</v>
      </c>
      <c r="I90" s="91" t="s">
        <v>197</v>
      </c>
      <c r="J90" s="90" t="s">
        <v>198</v>
      </c>
      <c r="K90" s="89" t="s">
        <v>199</v>
      </c>
      <c r="L90" s="23"/>
    </row>
    <row r="91" spans="1:21" ht="18.75" customHeight="1">
      <c r="A91" s="431">
        <v>62</v>
      </c>
      <c r="B91" s="45" t="s">
        <v>541</v>
      </c>
      <c r="C91" s="46">
        <v>2240</v>
      </c>
      <c r="D91" s="98" t="s">
        <v>79</v>
      </c>
      <c r="E91" s="5">
        <v>0</v>
      </c>
      <c r="F91" s="27" t="s">
        <v>196</v>
      </c>
      <c r="G91" s="27" t="s">
        <v>196</v>
      </c>
      <c r="H91" s="27" t="s">
        <v>196</v>
      </c>
      <c r="I91" s="171" t="s">
        <v>538</v>
      </c>
      <c r="J91" s="100" t="s">
        <v>81</v>
      </c>
      <c r="K91" s="3" t="s">
        <v>3</v>
      </c>
      <c r="L91" s="171"/>
      <c r="M91" s="7"/>
      <c r="N91" s="7"/>
      <c r="O91" s="7"/>
      <c r="P91" s="7"/>
      <c r="Q91" s="7"/>
      <c r="R91" s="7"/>
      <c r="S91" s="7"/>
      <c r="T91" s="7"/>
      <c r="U91" s="7"/>
    </row>
    <row r="92" spans="1:21" ht="38.25" customHeight="1">
      <c r="A92" s="106">
        <v>63</v>
      </c>
      <c r="B92" s="4" t="s">
        <v>598</v>
      </c>
      <c r="C92" s="3">
        <v>2240</v>
      </c>
      <c r="D92" s="94" t="s">
        <v>2</v>
      </c>
      <c r="E92" s="5">
        <v>0</v>
      </c>
      <c r="F92" s="27" t="s">
        <v>196</v>
      </c>
      <c r="G92" s="27" t="s">
        <v>196</v>
      </c>
      <c r="H92" s="27" t="s">
        <v>196</v>
      </c>
      <c r="I92" s="171" t="s">
        <v>599</v>
      </c>
      <c r="J92" s="114"/>
      <c r="K92" s="3"/>
      <c r="M92" s="7"/>
      <c r="N92" s="7"/>
      <c r="O92" s="7"/>
      <c r="P92" s="7"/>
      <c r="Q92" s="7"/>
      <c r="R92" s="7"/>
      <c r="S92" s="7"/>
      <c r="T92" s="7"/>
      <c r="U92" s="7"/>
    </row>
    <row r="93" spans="1:21" ht="29.25" customHeight="1">
      <c r="A93" s="106">
        <v>64</v>
      </c>
      <c r="B93" s="4" t="s">
        <v>588</v>
      </c>
      <c r="C93" s="3">
        <v>2240</v>
      </c>
      <c r="D93" s="94" t="s">
        <v>2</v>
      </c>
      <c r="E93" s="5">
        <v>24975</v>
      </c>
      <c r="F93" s="27" t="s">
        <v>196</v>
      </c>
      <c r="G93" s="27" t="s">
        <v>196</v>
      </c>
      <c r="H93" s="27" t="s">
        <v>196</v>
      </c>
      <c r="I93" s="171" t="s">
        <v>589</v>
      </c>
      <c r="J93" s="114"/>
      <c r="K93" s="3"/>
      <c r="M93" s="7"/>
      <c r="N93" s="7"/>
      <c r="O93" s="7"/>
      <c r="P93" s="7"/>
      <c r="Q93" s="7"/>
      <c r="R93" s="7"/>
      <c r="S93" s="7"/>
      <c r="T93" s="7"/>
      <c r="U93" s="7"/>
    </row>
    <row r="94" spans="1:21" ht="35.25" customHeight="1">
      <c r="A94" s="106">
        <v>65</v>
      </c>
      <c r="B94" s="4" t="s">
        <v>584</v>
      </c>
      <c r="C94" s="3">
        <v>2240</v>
      </c>
      <c r="D94" s="94" t="s">
        <v>2</v>
      </c>
      <c r="E94" s="5">
        <v>22725</v>
      </c>
      <c r="F94" s="27" t="s">
        <v>196</v>
      </c>
      <c r="G94" s="27" t="s">
        <v>196</v>
      </c>
      <c r="H94" s="27" t="s">
        <v>196</v>
      </c>
      <c r="I94" s="171" t="s">
        <v>585</v>
      </c>
      <c r="J94" s="114"/>
      <c r="K94" s="3"/>
      <c r="M94" s="7"/>
      <c r="N94" s="7"/>
      <c r="O94" s="7"/>
      <c r="P94" s="7"/>
      <c r="Q94" s="7"/>
      <c r="R94" s="7"/>
      <c r="S94" s="7"/>
      <c r="T94" s="7"/>
      <c r="U94" s="7"/>
    </row>
    <row r="95" spans="1:21" ht="45" customHeight="1">
      <c r="A95" s="106">
        <v>66</v>
      </c>
      <c r="B95" s="4" t="s">
        <v>586</v>
      </c>
      <c r="C95" s="3">
        <v>2240</v>
      </c>
      <c r="D95" s="94" t="s">
        <v>2</v>
      </c>
      <c r="E95" s="5">
        <v>22400</v>
      </c>
      <c r="F95" s="27" t="s">
        <v>196</v>
      </c>
      <c r="G95" s="27" t="s">
        <v>196</v>
      </c>
      <c r="H95" s="27" t="s">
        <v>196</v>
      </c>
      <c r="I95" s="171" t="s">
        <v>587</v>
      </c>
      <c r="J95" s="114"/>
      <c r="K95" s="3"/>
      <c r="M95" s="7"/>
      <c r="N95" s="7"/>
      <c r="O95" s="7"/>
      <c r="P95" s="7"/>
      <c r="Q95" s="7"/>
      <c r="R95" s="7"/>
      <c r="S95" s="7"/>
      <c r="T95" s="7"/>
      <c r="U95" s="7"/>
    </row>
    <row r="96" spans="1:21" ht="28.5" customHeight="1">
      <c r="A96" s="106">
        <v>67</v>
      </c>
      <c r="B96" s="4" t="s">
        <v>590</v>
      </c>
      <c r="C96" s="3">
        <v>2240</v>
      </c>
      <c r="D96" s="94" t="s">
        <v>2</v>
      </c>
      <c r="E96" s="5">
        <v>15000</v>
      </c>
      <c r="F96" s="27" t="s">
        <v>196</v>
      </c>
      <c r="G96" s="27" t="s">
        <v>196</v>
      </c>
      <c r="H96" s="27" t="s">
        <v>196</v>
      </c>
      <c r="I96" s="171" t="s">
        <v>591</v>
      </c>
      <c r="J96" s="114"/>
      <c r="K96" s="3"/>
      <c r="M96" s="7"/>
      <c r="N96" s="7"/>
      <c r="O96" s="7"/>
      <c r="P96" s="7"/>
      <c r="Q96" s="7"/>
      <c r="R96" s="7"/>
      <c r="S96" s="7"/>
      <c r="T96" s="7"/>
      <c r="U96" s="7"/>
    </row>
    <row r="97" spans="1:21" ht="28.5" customHeight="1">
      <c r="A97" s="106">
        <v>68</v>
      </c>
      <c r="B97" s="4" t="s">
        <v>592</v>
      </c>
      <c r="C97" s="3">
        <v>2240</v>
      </c>
      <c r="D97" s="94" t="s">
        <v>2</v>
      </c>
      <c r="E97" s="5">
        <v>0</v>
      </c>
      <c r="F97" s="27" t="s">
        <v>196</v>
      </c>
      <c r="G97" s="27" t="s">
        <v>196</v>
      </c>
      <c r="H97" s="27" t="s">
        <v>196</v>
      </c>
      <c r="I97" s="171" t="s">
        <v>593</v>
      </c>
      <c r="J97" s="114"/>
      <c r="K97" s="3"/>
      <c r="M97" s="7"/>
      <c r="N97" s="7"/>
      <c r="O97" s="7"/>
      <c r="P97" s="7"/>
      <c r="Q97" s="7"/>
      <c r="R97" s="7"/>
      <c r="S97" s="7"/>
      <c r="T97" s="7"/>
      <c r="U97" s="7"/>
    </row>
    <row r="98" spans="1:21" ht="43.5" customHeight="1">
      <c r="A98" s="106">
        <v>69</v>
      </c>
      <c r="B98" s="4" t="s">
        <v>582</v>
      </c>
      <c r="C98" s="3">
        <v>2240</v>
      </c>
      <c r="D98" s="94" t="s">
        <v>2</v>
      </c>
      <c r="E98" s="5">
        <v>0</v>
      </c>
      <c r="F98" s="3" t="s">
        <v>196</v>
      </c>
      <c r="G98" s="3" t="s">
        <v>196</v>
      </c>
      <c r="H98" s="3" t="s">
        <v>196</v>
      </c>
      <c r="I98" s="171" t="s">
        <v>583</v>
      </c>
      <c r="J98" s="114" t="s">
        <v>12</v>
      </c>
      <c r="K98" s="3" t="s">
        <v>3</v>
      </c>
      <c r="M98" s="7"/>
      <c r="N98" s="7"/>
      <c r="O98" s="7"/>
      <c r="P98" s="7"/>
      <c r="Q98" s="7"/>
      <c r="R98" s="7"/>
      <c r="S98" s="7"/>
      <c r="T98" s="7"/>
      <c r="U98" s="7"/>
    </row>
    <row r="99" spans="1:21" ht="33" customHeight="1" thickBot="1">
      <c r="A99" s="106">
        <v>70</v>
      </c>
      <c r="B99" s="4" t="s">
        <v>618</v>
      </c>
      <c r="C99" s="3">
        <v>2240</v>
      </c>
      <c r="D99" s="94" t="s">
        <v>2</v>
      </c>
      <c r="E99" s="5">
        <v>19250</v>
      </c>
      <c r="F99" s="27" t="s">
        <v>196</v>
      </c>
      <c r="G99" s="27" t="s">
        <v>196</v>
      </c>
      <c r="H99" s="27" t="s">
        <v>196</v>
      </c>
      <c r="I99" s="585" t="s">
        <v>619</v>
      </c>
      <c r="J99" s="114" t="s">
        <v>12</v>
      </c>
      <c r="K99" s="3" t="s">
        <v>3</v>
      </c>
      <c r="M99" s="7"/>
      <c r="N99" s="7"/>
      <c r="O99" s="7"/>
      <c r="P99" s="7"/>
      <c r="Q99" s="7"/>
      <c r="R99" s="7"/>
      <c r="S99" s="7"/>
      <c r="T99" s="7"/>
      <c r="U99" s="7"/>
    </row>
    <row r="100" spans="1:21" ht="36.75" customHeight="1" hidden="1">
      <c r="A100" s="108">
        <v>71</v>
      </c>
      <c r="B100" s="72" t="s">
        <v>614</v>
      </c>
      <c r="C100" s="3">
        <v>2240</v>
      </c>
      <c r="D100" s="95" t="s">
        <v>2</v>
      </c>
      <c r="E100" s="5">
        <v>0</v>
      </c>
      <c r="F100" s="103" t="s">
        <v>196</v>
      </c>
      <c r="G100" s="103" t="s">
        <v>196</v>
      </c>
      <c r="H100" s="103" t="s">
        <v>196</v>
      </c>
      <c r="I100" s="171" t="s">
        <v>615</v>
      </c>
      <c r="J100" s="118" t="s">
        <v>12</v>
      </c>
      <c r="K100" s="69" t="s">
        <v>3</v>
      </c>
      <c r="N100" s="7"/>
      <c r="O100" s="7"/>
      <c r="P100" s="7"/>
      <c r="Q100" s="7"/>
      <c r="R100" s="7"/>
      <c r="S100" s="7"/>
      <c r="T100" s="7"/>
      <c r="U100" s="7"/>
    </row>
    <row r="101" spans="1:21" ht="28.5" customHeight="1" hidden="1">
      <c r="A101" s="106">
        <v>72</v>
      </c>
      <c r="B101" s="4" t="s">
        <v>600</v>
      </c>
      <c r="C101" s="3">
        <v>2240</v>
      </c>
      <c r="D101" s="94" t="s">
        <v>2</v>
      </c>
      <c r="E101" s="5">
        <v>0</v>
      </c>
      <c r="F101" s="27" t="s">
        <v>196</v>
      </c>
      <c r="G101" s="27" t="s">
        <v>196</v>
      </c>
      <c r="H101" s="27" t="s">
        <v>196</v>
      </c>
      <c r="I101" s="171" t="s">
        <v>601</v>
      </c>
      <c r="J101" s="114"/>
      <c r="K101" s="3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28.5" customHeight="1" hidden="1">
      <c r="A102" s="106">
        <v>73</v>
      </c>
      <c r="B102" s="4" t="s">
        <v>602</v>
      </c>
      <c r="C102" s="3">
        <v>2240</v>
      </c>
      <c r="D102" s="94" t="s">
        <v>2</v>
      </c>
      <c r="E102" s="5">
        <v>0</v>
      </c>
      <c r="F102" s="27" t="s">
        <v>196</v>
      </c>
      <c r="G102" s="27" t="s">
        <v>196</v>
      </c>
      <c r="H102" s="27" t="s">
        <v>196</v>
      </c>
      <c r="I102" s="171" t="s">
        <v>603</v>
      </c>
      <c r="J102" s="114"/>
      <c r="K102" s="3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28.5" customHeight="1" hidden="1">
      <c r="A103" s="106">
        <v>74</v>
      </c>
      <c r="B103" s="4" t="s">
        <v>594</v>
      </c>
      <c r="C103" s="3">
        <v>2240</v>
      </c>
      <c r="D103" s="94" t="s">
        <v>2</v>
      </c>
      <c r="E103" s="5">
        <v>0</v>
      </c>
      <c r="F103" s="27" t="s">
        <v>196</v>
      </c>
      <c r="G103" s="27" t="s">
        <v>196</v>
      </c>
      <c r="H103" s="27" t="s">
        <v>196</v>
      </c>
      <c r="I103" s="171" t="s">
        <v>595</v>
      </c>
      <c r="J103" s="114"/>
      <c r="K103" s="3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37.5" customHeight="1" hidden="1" thickBot="1">
      <c r="A104" s="107">
        <v>75</v>
      </c>
      <c r="B104" s="68" t="s">
        <v>616</v>
      </c>
      <c r="C104" s="3">
        <v>2240</v>
      </c>
      <c r="D104" s="99" t="s">
        <v>2</v>
      </c>
      <c r="E104" s="29">
        <v>0</v>
      </c>
      <c r="F104" s="103" t="s">
        <v>196</v>
      </c>
      <c r="G104" s="103" t="s">
        <v>196</v>
      </c>
      <c r="H104" s="103" t="s">
        <v>196</v>
      </c>
      <c r="I104" s="164" t="s">
        <v>617</v>
      </c>
      <c r="J104" s="118"/>
      <c r="K104" s="69"/>
      <c r="N104" s="7"/>
      <c r="O104" s="7"/>
      <c r="P104" s="7"/>
      <c r="Q104" s="7"/>
      <c r="R104" s="7"/>
      <c r="S104" s="7"/>
      <c r="T104" s="7"/>
      <c r="U104" s="7"/>
    </row>
    <row r="105" spans="1:32" s="2" customFormat="1" ht="23.25" customHeight="1">
      <c r="A105" s="640"/>
      <c r="B105" s="639" t="s">
        <v>461</v>
      </c>
      <c r="C105" s="641"/>
      <c r="D105" s="641"/>
      <c r="E105" s="638">
        <f>SUM(E106:E106)</f>
        <v>110325</v>
      </c>
      <c r="F105" s="641"/>
      <c r="G105" s="641"/>
      <c r="H105" s="641"/>
      <c r="I105" s="642"/>
      <c r="J105" s="646"/>
      <c r="K105" s="647"/>
      <c r="N105" s="93"/>
      <c r="O105" s="93"/>
      <c r="P105" s="93"/>
      <c r="Q105" s="93"/>
      <c r="R105" s="93"/>
      <c r="S105" s="93"/>
      <c r="T105" s="93"/>
      <c r="U105" s="93"/>
      <c r="AF105" s="1"/>
    </row>
    <row r="106" spans="1:21" ht="45.75" customHeight="1" thickBot="1">
      <c r="A106" s="129">
        <v>76</v>
      </c>
      <c r="B106" s="130" t="s">
        <v>623</v>
      </c>
      <c r="C106" s="87">
        <v>2271</v>
      </c>
      <c r="D106" s="131" t="s">
        <v>2</v>
      </c>
      <c r="E106" s="132">
        <v>110325</v>
      </c>
      <c r="F106" s="39" t="s">
        <v>196</v>
      </c>
      <c r="G106" s="39" t="s">
        <v>196</v>
      </c>
      <c r="H106" s="39" t="s">
        <v>196</v>
      </c>
      <c r="I106" s="586" t="s">
        <v>627</v>
      </c>
      <c r="J106" s="587"/>
      <c r="K106" s="588"/>
      <c r="N106" s="7"/>
      <c r="O106" s="7"/>
      <c r="P106" s="7"/>
      <c r="Q106" s="7"/>
      <c r="R106" s="7"/>
      <c r="S106" s="7"/>
      <c r="T106" s="7"/>
      <c r="U106" s="7"/>
    </row>
    <row r="107" spans="1:32" s="2" customFormat="1" ht="17.25" customHeight="1">
      <c r="A107" s="640"/>
      <c r="B107" s="639" t="s">
        <v>462</v>
      </c>
      <c r="C107" s="641"/>
      <c r="D107" s="641"/>
      <c r="E107" s="638">
        <f>SUM(E108:E108)</f>
        <v>4887</v>
      </c>
      <c r="F107" s="641"/>
      <c r="G107" s="641"/>
      <c r="H107" s="641"/>
      <c r="I107" s="642"/>
      <c r="J107" s="646"/>
      <c r="K107" s="647"/>
      <c r="N107" s="93"/>
      <c r="O107" s="93"/>
      <c r="P107" s="93"/>
      <c r="Q107" s="93"/>
      <c r="R107" s="93"/>
      <c r="S107" s="93"/>
      <c r="T107" s="93"/>
      <c r="U107" s="93"/>
      <c r="AF107" s="1"/>
    </row>
    <row r="108" spans="1:21" ht="30.75" customHeight="1" thickBot="1">
      <c r="A108" s="129">
        <v>77</v>
      </c>
      <c r="B108" s="130" t="s">
        <v>622</v>
      </c>
      <c r="C108" s="87">
        <v>2272</v>
      </c>
      <c r="D108" s="131" t="s">
        <v>2</v>
      </c>
      <c r="E108" s="132">
        <v>4887</v>
      </c>
      <c r="F108" s="39" t="s">
        <v>196</v>
      </c>
      <c r="G108" s="39" t="s">
        <v>196</v>
      </c>
      <c r="H108" s="39" t="s">
        <v>196</v>
      </c>
      <c r="I108" s="586" t="s">
        <v>624</v>
      </c>
      <c r="J108" s="101" t="s">
        <v>81</v>
      </c>
      <c r="K108" s="62" t="s">
        <v>80</v>
      </c>
      <c r="M108" s="7"/>
      <c r="N108" s="54" t="s">
        <v>393</v>
      </c>
      <c r="O108" s="7"/>
      <c r="P108" s="7"/>
      <c r="Q108" s="7"/>
      <c r="R108" s="7"/>
      <c r="S108" s="7"/>
      <c r="T108" s="7"/>
      <c r="U108" s="7"/>
    </row>
    <row r="109" spans="1:32" s="2" customFormat="1" ht="18" customHeight="1" thickBot="1">
      <c r="A109" s="640"/>
      <c r="B109" s="639" t="s">
        <v>463</v>
      </c>
      <c r="C109" s="641"/>
      <c r="D109" s="641"/>
      <c r="E109" s="638">
        <f>SUM(E110:E110)</f>
        <v>63933</v>
      </c>
      <c r="F109" s="641"/>
      <c r="G109" s="641"/>
      <c r="H109" s="641"/>
      <c r="I109" s="642"/>
      <c r="J109" s="643" t="s">
        <v>81</v>
      </c>
      <c r="K109" s="644" t="s">
        <v>80</v>
      </c>
      <c r="M109" s="93"/>
      <c r="N109" s="645" t="s">
        <v>26</v>
      </c>
      <c r="O109" s="93"/>
      <c r="P109" s="93"/>
      <c r="Q109" s="93"/>
      <c r="R109" s="93"/>
      <c r="S109" s="93"/>
      <c r="T109" s="93"/>
      <c r="U109" s="93"/>
      <c r="AF109" s="1"/>
    </row>
    <row r="110" spans="1:21" ht="27" customHeight="1" thickBot="1">
      <c r="A110" s="129">
        <v>78</v>
      </c>
      <c r="B110" s="449" t="s">
        <v>625</v>
      </c>
      <c r="C110" s="87">
        <v>2273</v>
      </c>
      <c r="D110" s="131" t="s">
        <v>2</v>
      </c>
      <c r="E110" s="132">
        <v>63933</v>
      </c>
      <c r="F110" s="39" t="s">
        <v>196</v>
      </c>
      <c r="G110" s="39" t="s">
        <v>196</v>
      </c>
      <c r="H110" s="39" t="s">
        <v>196</v>
      </c>
      <c r="I110" s="586" t="s">
        <v>626</v>
      </c>
      <c r="J110" s="101" t="s">
        <v>81</v>
      </c>
      <c r="K110" s="62" t="s">
        <v>80</v>
      </c>
      <c r="M110" s="7"/>
      <c r="N110" s="150" t="s">
        <v>27</v>
      </c>
      <c r="O110" s="7"/>
      <c r="P110" s="7"/>
      <c r="Q110" s="7"/>
      <c r="R110" s="7"/>
      <c r="S110" s="7"/>
      <c r="T110" s="7"/>
      <c r="U110" s="7"/>
    </row>
    <row r="111" spans="1:21" ht="25.5" customHeight="1">
      <c r="A111" s="109"/>
      <c r="B111" s="639" t="s">
        <v>464</v>
      </c>
      <c r="C111" s="43"/>
      <c r="D111" s="102"/>
      <c r="E111" s="638">
        <f>SUM(E113:E113)</f>
        <v>5250</v>
      </c>
      <c r="F111" s="43"/>
      <c r="G111" s="43"/>
      <c r="H111" s="43"/>
      <c r="I111" s="112"/>
      <c r="J111" s="114"/>
      <c r="K111" s="3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28.5" customHeight="1" hidden="1">
      <c r="A112" s="115">
        <v>1</v>
      </c>
      <c r="B112" s="394" t="s">
        <v>551</v>
      </c>
      <c r="C112" s="56">
        <v>2282</v>
      </c>
      <c r="D112" s="96" t="s">
        <v>2</v>
      </c>
      <c r="E112" s="116">
        <v>0</v>
      </c>
      <c r="F112" s="39" t="s">
        <v>196</v>
      </c>
      <c r="G112" s="39" t="s">
        <v>196</v>
      </c>
      <c r="H112" s="39" t="s">
        <v>196</v>
      </c>
      <c r="I112" s="179" t="s">
        <v>552</v>
      </c>
      <c r="J112" s="114"/>
      <c r="K112" s="3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47.25" customHeight="1" thickBot="1">
      <c r="A113" s="115">
        <v>79</v>
      </c>
      <c r="B113" s="394" t="s">
        <v>551</v>
      </c>
      <c r="C113" s="56">
        <v>2282</v>
      </c>
      <c r="D113" s="96" t="s">
        <v>2</v>
      </c>
      <c r="E113" s="116">
        <v>5250</v>
      </c>
      <c r="F113" s="39" t="s">
        <v>196</v>
      </c>
      <c r="G113" s="39" t="s">
        <v>196</v>
      </c>
      <c r="H113" s="39" t="s">
        <v>196</v>
      </c>
      <c r="I113" s="179" t="s">
        <v>552</v>
      </c>
      <c r="J113" s="114" t="s">
        <v>171</v>
      </c>
      <c r="K113" s="3" t="s">
        <v>115</v>
      </c>
      <c r="L113" s="397" t="s">
        <v>339</v>
      </c>
      <c r="M113" s="7" t="s">
        <v>340</v>
      </c>
      <c r="N113" s="7"/>
      <c r="O113" s="7"/>
      <c r="P113" s="7"/>
      <c r="Q113" s="7"/>
      <c r="R113" s="7"/>
      <c r="S113" s="7"/>
      <c r="T113" s="7"/>
      <c r="U113" s="7"/>
    </row>
    <row r="114" spans="1:21" ht="24.75" customHeight="1" hidden="1" thickBot="1">
      <c r="A114" s="109"/>
      <c r="B114" s="639" t="s">
        <v>465</v>
      </c>
      <c r="C114" s="43"/>
      <c r="D114" s="102"/>
      <c r="E114" s="638">
        <f>SUM(E115:E155)</f>
        <v>550350</v>
      </c>
      <c r="F114" s="43"/>
      <c r="G114" s="43"/>
      <c r="H114" s="43"/>
      <c r="I114" s="112"/>
      <c r="J114" s="110"/>
      <c r="K114" s="43"/>
      <c r="L114" s="446">
        <f>'8.01'!Q53-N114</f>
        <v>1708030</v>
      </c>
      <c r="M114" s="443">
        <f>L114-E114</f>
        <v>1157680</v>
      </c>
      <c r="N114" s="7">
        <v>0</v>
      </c>
      <c r="O114" s="419"/>
      <c r="P114" s="7"/>
      <c r="Q114" s="7"/>
      <c r="R114" s="7"/>
      <c r="S114" s="7"/>
      <c r="T114" s="7"/>
      <c r="U114" s="7"/>
    </row>
    <row r="115" spans="1:21" ht="30.75" customHeight="1" hidden="1">
      <c r="A115" s="633"/>
      <c r="B115" s="625" t="s">
        <v>322</v>
      </c>
      <c r="C115" s="3">
        <v>3110</v>
      </c>
      <c r="D115" s="6" t="s">
        <v>2</v>
      </c>
      <c r="E115" s="635">
        <v>86980</v>
      </c>
      <c r="F115" s="3" t="s">
        <v>196</v>
      </c>
      <c r="G115" s="3" t="s">
        <v>196</v>
      </c>
      <c r="H115" s="3" t="s">
        <v>196</v>
      </c>
      <c r="I115" s="636"/>
      <c r="J115" s="637"/>
      <c r="K115" s="634"/>
      <c r="L115" s="631"/>
      <c r="M115" s="443"/>
      <c r="N115" s="7"/>
      <c r="O115" s="419"/>
      <c r="P115" s="7"/>
      <c r="Q115" s="7"/>
      <c r="R115" s="7"/>
      <c r="S115" s="7"/>
      <c r="T115" s="7"/>
      <c r="U115" s="7"/>
    </row>
    <row r="116" spans="1:21" ht="32.25" customHeight="1" hidden="1">
      <c r="A116" s="425">
        <v>80</v>
      </c>
      <c r="B116" s="424" t="s">
        <v>649</v>
      </c>
      <c r="C116" s="3">
        <v>3110</v>
      </c>
      <c r="D116" s="6" t="s">
        <v>2</v>
      </c>
      <c r="E116" s="5">
        <v>0</v>
      </c>
      <c r="F116" s="3" t="s">
        <v>196</v>
      </c>
      <c r="G116" s="3" t="s">
        <v>196</v>
      </c>
      <c r="H116" s="3" t="s">
        <v>196</v>
      </c>
      <c r="I116" s="601" t="s">
        <v>574</v>
      </c>
      <c r="J116" s="450"/>
      <c r="K116" s="3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45.75" customHeight="1" hidden="1" thickBot="1">
      <c r="A117" s="55">
        <v>81</v>
      </c>
      <c r="B117" s="594" t="s">
        <v>565</v>
      </c>
      <c r="C117" s="3">
        <v>2210</v>
      </c>
      <c r="D117" s="94" t="s">
        <v>2</v>
      </c>
      <c r="E117" s="5">
        <v>75250</v>
      </c>
      <c r="F117" s="27" t="s">
        <v>196</v>
      </c>
      <c r="G117" s="27" t="s">
        <v>196</v>
      </c>
      <c r="H117" s="27" t="s">
        <v>196</v>
      </c>
      <c r="I117" s="403" t="s">
        <v>566</v>
      </c>
      <c r="J117" s="114" t="s">
        <v>142</v>
      </c>
      <c r="K117" s="3" t="s">
        <v>84</v>
      </c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33" customHeight="1" hidden="1">
      <c r="A118" s="53">
        <v>12</v>
      </c>
      <c r="B118" s="72" t="s">
        <v>155</v>
      </c>
      <c r="C118" s="3">
        <v>2240</v>
      </c>
      <c r="D118" s="95" t="s">
        <v>2</v>
      </c>
      <c r="E118" s="5">
        <v>0</v>
      </c>
      <c r="F118" s="27" t="s">
        <v>196</v>
      </c>
      <c r="G118" s="27" t="s">
        <v>196</v>
      </c>
      <c r="H118" s="27" t="s">
        <v>196</v>
      </c>
      <c r="I118" s="136" t="s">
        <v>154</v>
      </c>
      <c r="J118" s="135" t="s">
        <v>12</v>
      </c>
      <c r="K118" s="67" t="s">
        <v>3</v>
      </c>
      <c r="L118" s="23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39.75" customHeight="1" hidden="1">
      <c r="A119" s="425">
        <v>82</v>
      </c>
      <c r="B119" s="426" t="s">
        <v>654</v>
      </c>
      <c r="C119" s="3">
        <v>3110</v>
      </c>
      <c r="D119" s="28" t="s">
        <v>2</v>
      </c>
      <c r="E119" s="29">
        <v>0</v>
      </c>
      <c r="F119" s="3" t="s">
        <v>196</v>
      </c>
      <c r="G119" s="3" t="s">
        <v>196</v>
      </c>
      <c r="H119" s="3" t="s">
        <v>196</v>
      </c>
      <c r="I119" s="448" t="s">
        <v>655</v>
      </c>
      <c r="J119" s="416" t="s">
        <v>127</v>
      </c>
      <c r="K119" s="32" t="s">
        <v>3</v>
      </c>
      <c r="N119" s="7"/>
      <c r="O119" s="7"/>
      <c r="P119" s="7"/>
      <c r="Q119" s="7"/>
      <c r="R119" s="7"/>
      <c r="S119" s="7"/>
      <c r="T119" s="7"/>
      <c r="U119" s="7"/>
    </row>
    <row r="120" spans="1:21" ht="35.25" customHeight="1" hidden="1">
      <c r="A120" s="376">
        <v>14</v>
      </c>
      <c r="B120" s="4" t="s">
        <v>529</v>
      </c>
      <c r="C120" s="3">
        <v>2240</v>
      </c>
      <c r="D120" s="94" t="s">
        <v>2</v>
      </c>
      <c r="E120" s="5">
        <v>0</v>
      </c>
      <c r="F120" s="3" t="s">
        <v>196</v>
      </c>
      <c r="G120" s="3" t="s">
        <v>196</v>
      </c>
      <c r="H120" s="3" t="s">
        <v>196</v>
      </c>
      <c r="I120" s="171" t="s">
        <v>530</v>
      </c>
      <c r="J120" s="114" t="s">
        <v>87</v>
      </c>
      <c r="K120" s="3" t="s">
        <v>3</v>
      </c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35.25" customHeight="1" hidden="1">
      <c r="A121" s="429"/>
      <c r="B121" s="26" t="s">
        <v>533</v>
      </c>
      <c r="C121" s="3">
        <v>2240</v>
      </c>
      <c r="D121" s="94" t="s">
        <v>2</v>
      </c>
      <c r="E121" s="5">
        <v>0</v>
      </c>
      <c r="F121" s="3" t="s">
        <v>196</v>
      </c>
      <c r="G121" s="3" t="s">
        <v>196</v>
      </c>
      <c r="H121" s="3" t="s">
        <v>196</v>
      </c>
      <c r="I121" s="164" t="s">
        <v>534</v>
      </c>
      <c r="J121" s="114"/>
      <c r="K121" s="3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35.25" customHeight="1" hidden="1">
      <c r="A122" s="429"/>
      <c r="B122" s="26" t="s">
        <v>535</v>
      </c>
      <c r="C122" s="3">
        <v>2240</v>
      </c>
      <c r="D122" s="94" t="s">
        <v>2</v>
      </c>
      <c r="E122" s="5">
        <v>0</v>
      </c>
      <c r="F122" s="3" t="s">
        <v>196</v>
      </c>
      <c r="G122" s="3" t="s">
        <v>196</v>
      </c>
      <c r="H122" s="3" t="s">
        <v>196</v>
      </c>
      <c r="I122" s="164" t="s">
        <v>536</v>
      </c>
      <c r="J122" s="114"/>
      <c r="K122" s="3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39" customHeight="1" hidden="1" thickBot="1">
      <c r="A123" s="423">
        <v>83</v>
      </c>
      <c r="B123" s="424" t="s">
        <v>641</v>
      </c>
      <c r="C123" s="3">
        <v>3110</v>
      </c>
      <c r="D123" s="6" t="s">
        <v>2</v>
      </c>
      <c r="E123" s="5">
        <v>0</v>
      </c>
      <c r="F123" s="3" t="s">
        <v>196</v>
      </c>
      <c r="G123" s="3" t="s">
        <v>196</v>
      </c>
      <c r="H123" s="3" t="s">
        <v>196</v>
      </c>
      <c r="I123" s="171" t="s">
        <v>642</v>
      </c>
      <c r="J123" s="416" t="s">
        <v>127</v>
      </c>
      <c r="K123" s="3" t="s">
        <v>115</v>
      </c>
      <c r="N123" s="7"/>
      <c r="O123" s="7"/>
      <c r="P123" s="7"/>
      <c r="Q123" s="7"/>
      <c r="R123" s="7"/>
      <c r="S123" s="7"/>
      <c r="T123" s="7"/>
      <c r="U123" s="7"/>
    </row>
    <row r="124" spans="1:12" ht="17.25" customHeight="1" hidden="1" thickBot="1">
      <c r="A124" s="89" t="s">
        <v>178</v>
      </c>
      <c r="B124" s="90" t="s">
        <v>179</v>
      </c>
      <c r="C124" s="90" t="s">
        <v>180</v>
      </c>
      <c r="D124" s="90" t="s">
        <v>181</v>
      </c>
      <c r="E124" s="90" t="s">
        <v>182</v>
      </c>
      <c r="F124" s="90" t="s">
        <v>183</v>
      </c>
      <c r="G124" s="90" t="s">
        <v>184</v>
      </c>
      <c r="H124" s="90" t="s">
        <v>185</v>
      </c>
      <c r="I124" s="91" t="s">
        <v>197</v>
      </c>
      <c r="J124" s="90" t="s">
        <v>198</v>
      </c>
      <c r="K124" s="89" t="s">
        <v>199</v>
      </c>
      <c r="L124" s="23"/>
    </row>
    <row r="125" spans="1:21" ht="31.5" customHeight="1" hidden="1">
      <c r="A125" s="425">
        <v>84</v>
      </c>
      <c r="B125" s="424" t="s">
        <v>653</v>
      </c>
      <c r="C125" s="3">
        <v>3110</v>
      </c>
      <c r="D125" s="6" t="s">
        <v>2</v>
      </c>
      <c r="E125" s="5">
        <v>5000</v>
      </c>
      <c r="F125" s="3" t="s">
        <v>196</v>
      </c>
      <c r="G125" s="3" t="s">
        <v>196</v>
      </c>
      <c r="H125" s="3" t="s">
        <v>196</v>
      </c>
      <c r="I125" s="584" t="s">
        <v>492</v>
      </c>
      <c r="J125" s="416" t="s">
        <v>127</v>
      </c>
      <c r="K125" s="3" t="s">
        <v>115</v>
      </c>
      <c r="M125" s="7"/>
      <c r="N125" s="7"/>
      <c r="O125" s="7"/>
      <c r="P125" s="7"/>
      <c r="Q125" s="7"/>
      <c r="R125" s="7"/>
      <c r="S125" s="7"/>
      <c r="T125" s="7"/>
      <c r="U125" s="7"/>
    </row>
    <row r="126" spans="1:32" s="60" customFormat="1" ht="40.5" customHeight="1" hidden="1">
      <c r="A126" s="430">
        <v>17</v>
      </c>
      <c r="B126" s="72" t="s">
        <v>326</v>
      </c>
      <c r="C126" s="3">
        <v>2240</v>
      </c>
      <c r="D126" s="95" t="s">
        <v>2</v>
      </c>
      <c r="E126" s="5">
        <v>0</v>
      </c>
      <c r="F126" s="69" t="s">
        <v>196</v>
      </c>
      <c r="G126" s="69" t="s">
        <v>196</v>
      </c>
      <c r="H126" s="69" t="s">
        <v>196</v>
      </c>
      <c r="I126" s="59" t="s">
        <v>325</v>
      </c>
      <c r="J126" s="118"/>
      <c r="K126" s="13" t="s">
        <v>3</v>
      </c>
      <c r="M126" s="61"/>
      <c r="N126" s="61"/>
      <c r="O126" s="61"/>
      <c r="P126" s="61"/>
      <c r="Q126" s="61"/>
      <c r="R126" s="61"/>
      <c r="S126" s="61"/>
      <c r="T126" s="61"/>
      <c r="U126" s="61"/>
      <c r="AF126" s="1"/>
    </row>
    <row r="127" spans="1:21" ht="31.5" customHeight="1" hidden="1">
      <c r="A127" s="589">
        <v>85</v>
      </c>
      <c r="B127" s="590" t="s">
        <v>633</v>
      </c>
      <c r="C127" s="459">
        <v>3110</v>
      </c>
      <c r="D127" s="6" t="s">
        <v>2</v>
      </c>
      <c r="E127" s="613">
        <v>99999</v>
      </c>
      <c r="F127" s="3" t="s">
        <v>196</v>
      </c>
      <c r="G127" s="3" t="s">
        <v>196</v>
      </c>
      <c r="H127" s="3" t="s">
        <v>196</v>
      </c>
      <c r="I127" s="591" t="s">
        <v>666</v>
      </c>
      <c r="J127" s="416"/>
      <c r="K127" s="3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31.5" customHeight="1" hidden="1">
      <c r="A128" s="589">
        <v>86</v>
      </c>
      <c r="B128" s="590" t="s">
        <v>676</v>
      </c>
      <c r="C128" s="459">
        <v>3110</v>
      </c>
      <c r="D128" s="6" t="s">
        <v>2</v>
      </c>
      <c r="E128" s="613">
        <v>58000</v>
      </c>
      <c r="F128" s="3" t="s">
        <v>196</v>
      </c>
      <c r="G128" s="3" t="s">
        <v>196</v>
      </c>
      <c r="H128" s="3" t="s">
        <v>196</v>
      </c>
      <c r="I128" s="591" t="s">
        <v>677</v>
      </c>
      <c r="J128" s="450"/>
      <c r="K128" s="3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33.75" customHeight="1" hidden="1">
      <c r="A129" s="53">
        <v>87</v>
      </c>
      <c r="B129" s="4" t="s">
        <v>639</v>
      </c>
      <c r="C129" s="3">
        <v>3110</v>
      </c>
      <c r="D129" s="94" t="s">
        <v>2</v>
      </c>
      <c r="E129" s="5">
        <v>34000</v>
      </c>
      <c r="F129" s="3" t="s">
        <v>196</v>
      </c>
      <c r="G129" s="3" t="s">
        <v>196</v>
      </c>
      <c r="H129" s="3" t="s">
        <v>196</v>
      </c>
      <c r="I129" s="403" t="s">
        <v>640</v>
      </c>
      <c r="J129" s="450"/>
      <c r="K129" s="3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29.25" customHeight="1" hidden="1">
      <c r="A130" s="425">
        <v>88</v>
      </c>
      <c r="B130" s="424" t="s">
        <v>660</v>
      </c>
      <c r="C130" s="3">
        <v>3110</v>
      </c>
      <c r="D130" s="6" t="s">
        <v>2</v>
      </c>
      <c r="E130" s="5">
        <v>16000</v>
      </c>
      <c r="F130" s="3" t="s">
        <v>196</v>
      </c>
      <c r="G130" s="3" t="s">
        <v>196</v>
      </c>
      <c r="H130" s="3" t="s">
        <v>196</v>
      </c>
      <c r="I130" s="403" t="s">
        <v>636</v>
      </c>
      <c r="J130" s="592"/>
      <c r="K130" s="593"/>
      <c r="N130" s="7"/>
      <c r="O130" s="7"/>
      <c r="P130" s="7"/>
      <c r="Q130" s="7"/>
      <c r="R130" s="7"/>
      <c r="S130" s="7"/>
      <c r="T130" s="7"/>
      <c r="U130" s="7"/>
    </row>
    <row r="131" spans="1:21" ht="41.25" customHeight="1" hidden="1">
      <c r="A131" s="423">
        <v>89</v>
      </c>
      <c r="B131" s="424" t="s">
        <v>658</v>
      </c>
      <c r="C131" s="3">
        <v>3110</v>
      </c>
      <c r="D131" s="6" t="s">
        <v>2</v>
      </c>
      <c r="E131" s="5">
        <v>12000</v>
      </c>
      <c r="F131" s="3" t="s">
        <v>196</v>
      </c>
      <c r="G131" s="3" t="s">
        <v>196</v>
      </c>
      <c r="H131" s="3" t="s">
        <v>196</v>
      </c>
      <c r="I131" s="403" t="s">
        <v>556</v>
      </c>
      <c r="J131" s="378" t="s">
        <v>127</v>
      </c>
      <c r="K131" s="32" t="s">
        <v>3</v>
      </c>
      <c r="N131" s="7"/>
      <c r="O131" s="419"/>
      <c r="P131" s="7"/>
      <c r="Q131" s="7"/>
      <c r="R131" s="7"/>
      <c r="S131" s="7"/>
      <c r="T131" s="7"/>
      <c r="U131" s="7"/>
    </row>
    <row r="132" spans="1:21" ht="41.25" customHeight="1" hidden="1">
      <c r="A132" s="425">
        <v>90</v>
      </c>
      <c r="B132" s="424" t="s">
        <v>637</v>
      </c>
      <c r="C132" s="3">
        <v>3110</v>
      </c>
      <c r="D132" s="6" t="s">
        <v>2</v>
      </c>
      <c r="E132" s="5">
        <v>15000</v>
      </c>
      <c r="F132" s="3" t="s">
        <v>196</v>
      </c>
      <c r="G132" s="3" t="s">
        <v>196</v>
      </c>
      <c r="H132" s="3" t="s">
        <v>196</v>
      </c>
      <c r="I132" s="403" t="s">
        <v>638</v>
      </c>
      <c r="J132" s="592"/>
      <c r="K132" s="593"/>
      <c r="N132" s="7"/>
      <c r="O132" s="7"/>
      <c r="P132" s="7"/>
      <c r="Q132" s="7"/>
      <c r="R132" s="7"/>
      <c r="S132" s="7"/>
      <c r="T132" s="7"/>
      <c r="U132" s="7"/>
    </row>
    <row r="133" spans="1:32" s="166" customFormat="1" ht="40.5" customHeight="1" hidden="1">
      <c r="A133" s="573"/>
      <c r="B133" s="574" t="s">
        <v>105</v>
      </c>
      <c r="C133" s="382">
        <v>2240</v>
      </c>
      <c r="D133" s="575" t="s">
        <v>2</v>
      </c>
      <c r="E133" s="29"/>
      <c r="F133" s="385" t="s">
        <v>196</v>
      </c>
      <c r="G133" s="385" t="s">
        <v>196</v>
      </c>
      <c r="H133" s="385" t="s">
        <v>196</v>
      </c>
      <c r="I133" s="577" t="s">
        <v>104</v>
      </c>
      <c r="J133" s="165" t="s">
        <v>12</v>
      </c>
      <c r="K133" s="161" t="s">
        <v>3</v>
      </c>
      <c r="L133" s="568" t="s">
        <v>112</v>
      </c>
      <c r="M133" s="19"/>
      <c r="N133" s="19"/>
      <c r="O133" s="19"/>
      <c r="P133" s="24"/>
      <c r="Q133" s="24"/>
      <c r="R133" s="24"/>
      <c r="S133" s="24"/>
      <c r="T133" s="24"/>
      <c r="U133" s="24"/>
      <c r="AF133" s="1"/>
    </row>
    <row r="134" spans="1:32" s="166" customFormat="1" ht="26.25" customHeight="1" hidden="1">
      <c r="A134" s="578"/>
      <c r="B134" s="401" t="s">
        <v>103</v>
      </c>
      <c r="C134" s="382">
        <v>2240</v>
      </c>
      <c r="D134" s="383" t="s">
        <v>2</v>
      </c>
      <c r="E134" s="5"/>
      <c r="F134" s="385" t="s">
        <v>196</v>
      </c>
      <c r="G134" s="385" t="s">
        <v>196</v>
      </c>
      <c r="H134" s="385" t="s">
        <v>196</v>
      </c>
      <c r="I134" s="579" t="s">
        <v>102</v>
      </c>
      <c r="J134" s="172" t="s">
        <v>12</v>
      </c>
      <c r="K134" s="161" t="s">
        <v>3</v>
      </c>
      <c r="M134" s="19"/>
      <c r="N134" s="19"/>
      <c r="O134" s="19"/>
      <c r="P134" s="24"/>
      <c r="Q134" s="24"/>
      <c r="R134" s="24"/>
      <c r="S134" s="24"/>
      <c r="T134" s="24"/>
      <c r="U134" s="24"/>
      <c r="AF134" s="1"/>
    </row>
    <row r="135" spans="1:32" s="166" customFormat="1" ht="29.25" customHeight="1" hidden="1">
      <c r="A135" s="573"/>
      <c r="B135" s="401" t="s">
        <v>544</v>
      </c>
      <c r="C135" s="382">
        <v>2240</v>
      </c>
      <c r="D135" s="383" t="s">
        <v>2</v>
      </c>
      <c r="E135" s="5"/>
      <c r="F135" s="385" t="s">
        <v>196</v>
      </c>
      <c r="G135" s="385" t="s">
        <v>196</v>
      </c>
      <c r="H135" s="385" t="s">
        <v>196</v>
      </c>
      <c r="I135" s="579" t="s">
        <v>101</v>
      </c>
      <c r="J135" s="172" t="s">
        <v>12</v>
      </c>
      <c r="K135" s="161" t="s">
        <v>3</v>
      </c>
      <c r="M135" s="19"/>
      <c r="N135" s="19"/>
      <c r="O135" s="19"/>
      <c r="P135" s="24"/>
      <c r="Q135" s="24"/>
      <c r="R135" s="24"/>
      <c r="S135" s="24"/>
      <c r="T135" s="24"/>
      <c r="U135" s="24"/>
      <c r="AF135" s="1"/>
    </row>
    <row r="136" spans="1:32" s="166" customFormat="1" ht="25.5" customHeight="1" hidden="1">
      <c r="A136" s="578"/>
      <c r="B136" s="401" t="s">
        <v>100</v>
      </c>
      <c r="C136" s="382">
        <v>2240</v>
      </c>
      <c r="D136" s="383" t="s">
        <v>2</v>
      </c>
      <c r="E136" s="5"/>
      <c r="F136" s="385" t="s">
        <v>196</v>
      </c>
      <c r="G136" s="385" t="s">
        <v>196</v>
      </c>
      <c r="H136" s="385" t="s">
        <v>196</v>
      </c>
      <c r="I136" s="579" t="s">
        <v>99</v>
      </c>
      <c r="J136" s="172" t="s">
        <v>12</v>
      </c>
      <c r="K136" s="161" t="s">
        <v>3</v>
      </c>
      <c r="M136" s="19"/>
      <c r="N136" s="19"/>
      <c r="O136" s="19"/>
      <c r="P136" s="24"/>
      <c r="Q136" s="24"/>
      <c r="R136" s="24"/>
      <c r="S136" s="24"/>
      <c r="T136" s="24"/>
      <c r="U136" s="24"/>
      <c r="AF136" s="1"/>
    </row>
    <row r="137" spans="1:32" s="166" customFormat="1" ht="25.5" customHeight="1" hidden="1">
      <c r="A137" s="573"/>
      <c r="B137" s="401" t="s">
        <v>98</v>
      </c>
      <c r="C137" s="382">
        <v>2240</v>
      </c>
      <c r="D137" s="383" t="s">
        <v>2</v>
      </c>
      <c r="E137" s="5"/>
      <c r="F137" s="385" t="s">
        <v>196</v>
      </c>
      <c r="G137" s="385" t="s">
        <v>196</v>
      </c>
      <c r="H137" s="385" t="s">
        <v>196</v>
      </c>
      <c r="I137" s="579" t="s">
        <v>24</v>
      </c>
      <c r="J137" s="172" t="s">
        <v>12</v>
      </c>
      <c r="K137" s="161" t="s">
        <v>3</v>
      </c>
      <c r="M137" s="19"/>
      <c r="N137" s="19"/>
      <c r="O137" s="19"/>
      <c r="P137" s="24"/>
      <c r="Q137" s="24"/>
      <c r="R137" s="24"/>
      <c r="S137" s="24"/>
      <c r="T137" s="24"/>
      <c r="U137" s="24"/>
      <c r="AF137" s="1"/>
    </row>
    <row r="138" spans="1:21" ht="53.25" customHeight="1" hidden="1">
      <c r="A138" s="108">
        <v>1</v>
      </c>
      <c r="B138" s="151" t="s">
        <v>64</v>
      </c>
      <c r="C138" s="3">
        <v>2240</v>
      </c>
      <c r="D138" s="95" t="s">
        <v>2</v>
      </c>
      <c r="E138" s="5">
        <v>0</v>
      </c>
      <c r="F138" s="3" t="s">
        <v>196</v>
      </c>
      <c r="G138" s="3" t="s">
        <v>196</v>
      </c>
      <c r="H138" s="3" t="s">
        <v>196</v>
      </c>
      <c r="I138" s="59" t="s">
        <v>29</v>
      </c>
      <c r="J138" s="118" t="s">
        <v>12</v>
      </c>
      <c r="K138" s="69" t="s">
        <v>3</v>
      </c>
      <c r="L138" s="445"/>
      <c r="M138" s="63"/>
      <c r="P138" s="7"/>
      <c r="Q138" s="7"/>
      <c r="R138" s="7"/>
      <c r="S138" s="7"/>
      <c r="T138" s="7"/>
      <c r="U138" s="7"/>
    </row>
    <row r="139" spans="1:32" s="24" customFormat="1" ht="42.75" customHeight="1" hidden="1" thickBot="1">
      <c r="A139" s="107">
        <v>2</v>
      </c>
      <c r="B139" s="68" t="s">
        <v>34</v>
      </c>
      <c r="C139" s="3">
        <v>2240</v>
      </c>
      <c r="D139" s="99" t="s">
        <v>2</v>
      </c>
      <c r="E139" s="29">
        <v>0</v>
      </c>
      <c r="F139" s="27" t="s">
        <v>196</v>
      </c>
      <c r="G139" s="27" t="s">
        <v>196</v>
      </c>
      <c r="H139" s="27" t="s">
        <v>196</v>
      </c>
      <c r="I139" s="71" t="s">
        <v>30</v>
      </c>
      <c r="J139" s="121" t="s">
        <v>12</v>
      </c>
      <c r="K139" s="69" t="s">
        <v>3</v>
      </c>
      <c r="M139" s="19"/>
      <c r="N139" s="19"/>
      <c r="O139" s="19"/>
      <c r="P139" s="7"/>
      <c r="Q139" s="7"/>
      <c r="R139" s="7"/>
      <c r="S139" s="7"/>
      <c r="T139" s="7"/>
      <c r="U139" s="7"/>
      <c r="AF139" s="1"/>
    </row>
    <row r="140" spans="1:12" ht="17.25" customHeight="1" hidden="1" thickBot="1">
      <c r="A140" s="89" t="s">
        <v>178</v>
      </c>
      <c r="B140" s="90" t="s">
        <v>179</v>
      </c>
      <c r="C140" s="90" t="s">
        <v>180</v>
      </c>
      <c r="D140" s="90" t="s">
        <v>181</v>
      </c>
      <c r="E140" s="90" t="s">
        <v>182</v>
      </c>
      <c r="F140" s="90" t="s">
        <v>183</v>
      </c>
      <c r="G140" s="90" t="s">
        <v>184</v>
      </c>
      <c r="H140" s="90" t="s">
        <v>185</v>
      </c>
      <c r="I140" s="91" t="s">
        <v>197</v>
      </c>
      <c r="J140" s="90" t="s">
        <v>198</v>
      </c>
      <c r="K140" s="89" t="s">
        <v>199</v>
      </c>
      <c r="L140" s="23"/>
    </row>
    <row r="141" spans="1:21" ht="27.75" customHeight="1" hidden="1">
      <c r="A141" s="108">
        <v>3</v>
      </c>
      <c r="B141" s="72" t="s">
        <v>35</v>
      </c>
      <c r="C141" s="3">
        <v>2240</v>
      </c>
      <c r="D141" s="95" t="s">
        <v>2</v>
      </c>
      <c r="E141" s="5">
        <v>0</v>
      </c>
      <c r="F141" s="3" t="s">
        <v>196</v>
      </c>
      <c r="G141" s="3" t="s">
        <v>196</v>
      </c>
      <c r="H141" s="3" t="s">
        <v>196</v>
      </c>
      <c r="I141" s="59" t="s">
        <v>36</v>
      </c>
      <c r="J141" s="118" t="s">
        <v>12</v>
      </c>
      <c r="K141" s="69" t="s">
        <v>3</v>
      </c>
      <c r="P141" s="7"/>
      <c r="Q141" s="7"/>
      <c r="R141" s="7"/>
      <c r="S141" s="7"/>
      <c r="T141" s="7"/>
      <c r="U141" s="7"/>
    </row>
    <row r="142" spans="1:21" ht="28.5" customHeight="1" hidden="1">
      <c r="A142" s="107">
        <v>4</v>
      </c>
      <c r="B142" s="68" t="s">
        <v>37</v>
      </c>
      <c r="C142" s="3">
        <v>2240</v>
      </c>
      <c r="D142" s="99" t="s">
        <v>2</v>
      </c>
      <c r="E142" s="5">
        <v>0</v>
      </c>
      <c r="F142" s="103" t="s">
        <v>196</v>
      </c>
      <c r="G142" s="103" t="s">
        <v>196</v>
      </c>
      <c r="H142" s="103" t="s">
        <v>196</v>
      </c>
      <c r="I142" s="71" t="s">
        <v>31</v>
      </c>
      <c r="J142" s="118" t="s">
        <v>12</v>
      </c>
      <c r="K142" s="69" t="s">
        <v>3</v>
      </c>
      <c r="N142" s="7"/>
      <c r="O142" s="7"/>
      <c r="P142" s="7"/>
      <c r="Q142" s="7"/>
      <c r="R142" s="7"/>
      <c r="S142" s="7"/>
      <c r="T142" s="7"/>
      <c r="U142" s="7"/>
    </row>
    <row r="143" spans="1:21" ht="28.5" customHeight="1" hidden="1">
      <c r="A143" s="108">
        <v>5</v>
      </c>
      <c r="B143" s="72" t="s">
        <v>49</v>
      </c>
      <c r="C143" s="3">
        <v>2240</v>
      </c>
      <c r="D143" s="95" t="s">
        <v>2</v>
      </c>
      <c r="E143" s="5">
        <v>0</v>
      </c>
      <c r="F143" s="94" t="s">
        <v>196</v>
      </c>
      <c r="G143" s="94" t="s">
        <v>196</v>
      </c>
      <c r="H143" s="94" t="s">
        <v>196</v>
      </c>
      <c r="I143" s="59" t="s">
        <v>50</v>
      </c>
      <c r="J143" s="118" t="s">
        <v>12</v>
      </c>
      <c r="K143" s="69" t="s">
        <v>3</v>
      </c>
      <c r="N143" s="7"/>
      <c r="O143" s="7"/>
      <c r="P143" s="7"/>
      <c r="Q143" s="7"/>
      <c r="R143" s="7"/>
      <c r="S143" s="7"/>
      <c r="T143" s="7"/>
      <c r="U143" s="7"/>
    </row>
    <row r="144" spans="1:21" ht="37.5" customHeight="1" hidden="1">
      <c r="A144" s="425">
        <v>91</v>
      </c>
      <c r="B144" s="424" t="s">
        <v>575</v>
      </c>
      <c r="C144" s="3">
        <v>3110</v>
      </c>
      <c r="D144" s="6" t="s">
        <v>2</v>
      </c>
      <c r="E144" s="5">
        <v>35121</v>
      </c>
      <c r="F144" s="3" t="s">
        <v>196</v>
      </c>
      <c r="G144" s="3" t="s">
        <v>196</v>
      </c>
      <c r="H144" s="3" t="s">
        <v>196</v>
      </c>
      <c r="I144" s="600" t="s">
        <v>496</v>
      </c>
      <c r="J144" s="592"/>
      <c r="K144" s="593"/>
      <c r="N144" s="7"/>
      <c r="O144" s="7"/>
      <c r="P144" s="7"/>
      <c r="Q144" s="7"/>
      <c r="R144" s="7"/>
      <c r="S144" s="7"/>
      <c r="T144" s="7"/>
      <c r="U144" s="7"/>
    </row>
    <row r="145" spans="1:21" ht="53.25" customHeight="1" hidden="1">
      <c r="A145" s="425">
        <v>92</v>
      </c>
      <c r="B145" s="424" t="s">
        <v>643</v>
      </c>
      <c r="C145" s="3">
        <v>3110</v>
      </c>
      <c r="D145" s="6" t="s">
        <v>2</v>
      </c>
      <c r="E145" s="5">
        <v>34000</v>
      </c>
      <c r="F145" s="3" t="s">
        <v>196</v>
      </c>
      <c r="G145" s="3" t="s">
        <v>196</v>
      </c>
      <c r="H145" s="3" t="s">
        <v>196</v>
      </c>
      <c r="I145" s="448" t="s">
        <v>665</v>
      </c>
      <c r="J145" s="416" t="s">
        <v>127</v>
      </c>
      <c r="K145" s="3" t="s">
        <v>115</v>
      </c>
      <c r="L145" s="18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41.25" customHeight="1" hidden="1">
      <c r="A146" s="425">
        <v>93</v>
      </c>
      <c r="B146" s="424" t="s">
        <v>672</v>
      </c>
      <c r="C146" s="3">
        <v>3110</v>
      </c>
      <c r="D146" s="6" t="s">
        <v>2</v>
      </c>
      <c r="E146" s="5">
        <v>0</v>
      </c>
      <c r="F146" s="3" t="s">
        <v>196</v>
      </c>
      <c r="G146" s="3" t="s">
        <v>196</v>
      </c>
      <c r="H146" s="3" t="s">
        <v>196</v>
      </c>
      <c r="I146" s="448" t="s">
        <v>505</v>
      </c>
      <c r="J146" s="416"/>
      <c r="K146" s="3"/>
      <c r="L146" s="18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35.25" customHeight="1" hidden="1">
      <c r="A147" s="425">
        <v>94</v>
      </c>
      <c r="B147" s="424" t="s">
        <v>670</v>
      </c>
      <c r="C147" s="3">
        <v>3110</v>
      </c>
      <c r="D147" s="6" t="s">
        <v>2</v>
      </c>
      <c r="E147" s="5">
        <v>0</v>
      </c>
      <c r="F147" s="3" t="s">
        <v>196</v>
      </c>
      <c r="G147" s="3" t="s">
        <v>196</v>
      </c>
      <c r="H147" s="3" t="s">
        <v>196</v>
      </c>
      <c r="I147" s="448" t="s">
        <v>671</v>
      </c>
      <c r="J147" s="416"/>
      <c r="K147" s="3"/>
      <c r="L147" s="18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53.25" customHeight="1" hidden="1">
      <c r="A148" s="425">
        <v>95</v>
      </c>
      <c r="B148" s="424" t="s">
        <v>673</v>
      </c>
      <c r="C148" s="3">
        <v>3110</v>
      </c>
      <c r="D148" s="6" t="s">
        <v>2</v>
      </c>
      <c r="E148" s="5">
        <v>0</v>
      </c>
      <c r="F148" s="3" t="s">
        <v>196</v>
      </c>
      <c r="G148" s="3" t="s">
        <v>196</v>
      </c>
      <c r="H148" s="3" t="s">
        <v>196</v>
      </c>
      <c r="I148" s="448" t="s">
        <v>674</v>
      </c>
      <c r="J148" s="416"/>
      <c r="K148" s="3"/>
      <c r="L148" s="18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9.25" customHeight="1" hidden="1">
      <c r="A149" s="425">
        <v>96</v>
      </c>
      <c r="B149" s="424" t="s">
        <v>644</v>
      </c>
      <c r="C149" s="3">
        <v>3110</v>
      </c>
      <c r="D149" s="6" t="s">
        <v>2</v>
      </c>
      <c r="E149" s="5">
        <v>21000</v>
      </c>
      <c r="F149" s="3" t="s">
        <v>196</v>
      </c>
      <c r="G149" s="3" t="s">
        <v>196</v>
      </c>
      <c r="H149" s="3" t="s">
        <v>196</v>
      </c>
      <c r="I149" s="403" t="s">
        <v>480</v>
      </c>
      <c r="J149" s="416" t="s">
        <v>127</v>
      </c>
      <c r="K149" s="3" t="s">
        <v>115</v>
      </c>
      <c r="N149" s="7"/>
      <c r="O149" s="7"/>
      <c r="P149" s="7"/>
      <c r="Q149" s="7"/>
      <c r="R149" s="7"/>
      <c r="S149" s="7"/>
      <c r="T149" s="7"/>
      <c r="U149" s="7"/>
    </row>
    <row r="150" spans="1:21" ht="29.25" customHeight="1" hidden="1">
      <c r="A150" s="589">
        <v>97</v>
      </c>
      <c r="B150" s="590" t="s">
        <v>675</v>
      </c>
      <c r="C150" s="3">
        <v>3110</v>
      </c>
      <c r="D150" s="6" t="s">
        <v>2</v>
      </c>
      <c r="E150" s="5">
        <v>0</v>
      </c>
      <c r="F150" s="3" t="s">
        <v>196</v>
      </c>
      <c r="G150" s="3" t="s">
        <v>196</v>
      </c>
      <c r="H150" s="3" t="s">
        <v>196</v>
      </c>
      <c r="I150" s="612" t="s">
        <v>557</v>
      </c>
      <c r="J150" s="416"/>
      <c r="K150" s="3"/>
      <c r="N150" s="7"/>
      <c r="O150" s="7"/>
      <c r="P150" s="7"/>
      <c r="Q150" s="7"/>
      <c r="R150" s="7"/>
      <c r="S150" s="7"/>
      <c r="T150" s="7"/>
      <c r="U150" s="7"/>
    </row>
    <row r="151" spans="1:21" ht="29.25" customHeight="1" hidden="1" thickBot="1">
      <c r="A151" s="427">
        <v>98</v>
      </c>
      <c r="B151" s="428" t="s">
        <v>634</v>
      </c>
      <c r="C151" s="56">
        <v>3110</v>
      </c>
      <c r="D151" s="418" t="s">
        <v>2</v>
      </c>
      <c r="E151" s="116">
        <f>30000+18000</f>
        <v>48000</v>
      </c>
      <c r="F151" s="56" t="s">
        <v>196</v>
      </c>
      <c r="G151" s="56" t="s">
        <v>196</v>
      </c>
      <c r="H151" s="56" t="s">
        <v>196</v>
      </c>
      <c r="I151" s="179" t="s">
        <v>635</v>
      </c>
      <c r="J151" s="416" t="s">
        <v>127</v>
      </c>
      <c r="K151" s="3" t="s">
        <v>115</v>
      </c>
      <c r="N151" s="7"/>
      <c r="O151" s="7"/>
      <c r="P151" s="7"/>
      <c r="Q151" s="7"/>
      <c r="R151" s="7"/>
      <c r="S151" s="7"/>
      <c r="T151" s="7"/>
      <c r="U151" s="7"/>
    </row>
    <row r="152" spans="1:21" ht="30" customHeight="1" hidden="1" thickBot="1">
      <c r="A152" s="376">
        <v>99</v>
      </c>
      <c r="B152" s="4" t="s">
        <v>656</v>
      </c>
      <c r="C152" s="3">
        <v>3110</v>
      </c>
      <c r="D152" s="94" t="s">
        <v>2</v>
      </c>
      <c r="E152" s="5">
        <f>28000-18000</f>
        <v>10000</v>
      </c>
      <c r="F152" s="3" t="s">
        <v>196</v>
      </c>
      <c r="G152" s="3" t="s">
        <v>196</v>
      </c>
      <c r="H152" s="3" t="s">
        <v>196</v>
      </c>
      <c r="I152" s="403" t="s">
        <v>657</v>
      </c>
      <c r="J152" s="111" t="s">
        <v>127</v>
      </c>
      <c r="K152" s="87" t="s">
        <v>3</v>
      </c>
      <c r="N152" s="7"/>
      <c r="O152" s="419"/>
      <c r="P152" s="7"/>
      <c r="Q152" s="7"/>
      <c r="R152" s="7"/>
      <c r="S152" s="7"/>
      <c r="T152" s="7"/>
      <c r="U152" s="7"/>
    </row>
    <row r="153" spans="1:21" ht="30" customHeight="1" hidden="1" thickBot="1">
      <c r="A153" s="53">
        <v>100</v>
      </c>
      <c r="B153" s="4" t="s">
        <v>650</v>
      </c>
      <c r="C153" s="3">
        <v>3110</v>
      </c>
      <c r="D153" s="94" t="s">
        <v>2</v>
      </c>
      <c r="E153" s="65">
        <v>0</v>
      </c>
      <c r="F153" s="3" t="s">
        <v>196</v>
      </c>
      <c r="G153" s="3" t="s">
        <v>196</v>
      </c>
      <c r="H153" s="3" t="s">
        <v>196</v>
      </c>
      <c r="I153" s="403" t="s">
        <v>651</v>
      </c>
      <c r="J153" s="450"/>
      <c r="K153" s="3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45.75" customHeight="1" hidden="1">
      <c r="A154" s="107"/>
      <c r="B154" s="68"/>
      <c r="C154" s="27"/>
      <c r="D154" s="99"/>
      <c r="E154" s="44">
        <f>SUM(E155:E155)</f>
        <v>0</v>
      </c>
      <c r="F154" s="103"/>
      <c r="G154" s="103"/>
      <c r="H154" s="103"/>
      <c r="I154" s="164"/>
      <c r="J154" s="587"/>
      <c r="K154" s="588"/>
      <c r="N154" s="7"/>
      <c r="O154" s="7"/>
      <c r="P154" s="7"/>
      <c r="Q154" s="7"/>
      <c r="R154" s="7"/>
      <c r="S154" s="7"/>
      <c r="T154" s="7"/>
      <c r="U154" s="7"/>
    </row>
    <row r="155" spans="1:21" ht="33.75" customHeight="1" hidden="1" thickBot="1">
      <c r="A155" s="53">
        <v>101</v>
      </c>
      <c r="B155" s="4" t="s">
        <v>386</v>
      </c>
      <c r="C155" s="3">
        <v>3110</v>
      </c>
      <c r="D155" s="94" t="s">
        <v>2</v>
      </c>
      <c r="E155" s="65">
        <v>0</v>
      </c>
      <c r="F155" s="3" t="s">
        <v>196</v>
      </c>
      <c r="G155" s="3" t="s">
        <v>196</v>
      </c>
      <c r="H155" s="3" t="s">
        <v>196</v>
      </c>
      <c r="I155" s="403" t="s">
        <v>652</v>
      </c>
      <c r="J155" s="450"/>
      <c r="K155" s="3"/>
      <c r="M155" s="7"/>
      <c r="N155" s="7"/>
      <c r="O155" s="7"/>
      <c r="P155" s="7"/>
      <c r="Q155" s="7"/>
      <c r="R155" s="7"/>
      <c r="S155" s="7"/>
      <c r="T155" s="7"/>
      <c r="U155" s="7"/>
    </row>
    <row r="156" spans="1:32" s="2" customFormat="1" ht="24.75" customHeight="1" hidden="1">
      <c r="A156" s="657"/>
      <c r="B156" s="658" t="s">
        <v>466</v>
      </c>
      <c r="C156" s="659"/>
      <c r="D156" s="659"/>
      <c r="E156" s="660">
        <f>SUM(E157:E158)</f>
        <v>299000</v>
      </c>
      <c r="F156" s="648"/>
      <c r="G156" s="648"/>
      <c r="H156" s="648"/>
      <c r="I156" s="661"/>
      <c r="J156" s="649"/>
      <c r="K156" s="648"/>
      <c r="L156" s="662">
        <f>'8.01'!Q12</f>
        <v>0</v>
      </c>
      <c r="M156" s="632">
        <f>L156-E156</f>
        <v>-299000</v>
      </c>
      <c r="N156" s="93"/>
      <c r="O156" s="663"/>
      <c r="P156" s="93"/>
      <c r="Q156" s="93"/>
      <c r="R156" s="93"/>
      <c r="S156" s="93"/>
      <c r="T156" s="93"/>
      <c r="U156" s="93"/>
      <c r="AF156" s="1"/>
    </row>
    <row r="157" spans="1:21" ht="31.5" customHeight="1" hidden="1" thickBot="1">
      <c r="A157" s="376"/>
      <c r="B157" s="4" t="s">
        <v>322</v>
      </c>
      <c r="C157" s="3">
        <v>3132</v>
      </c>
      <c r="D157" s="94" t="s">
        <v>2</v>
      </c>
      <c r="E157" s="5">
        <v>0</v>
      </c>
      <c r="F157" s="3" t="s">
        <v>196</v>
      </c>
      <c r="G157" s="3" t="s">
        <v>196</v>
      </c>
      <c r="H157" s="3" t="s">
        <v>196</v>
      </c>
      <c r="I157" s="136"/>
      <c r="J157" s="111" t="s">
        <v>127</v>
      </c>
      <c r="K157" s="39" t="s">
        <v>3</v>
      </c>
      <c r="M157" s="1"/>
      <c r="N157" s="7"/>
      <c r="O157" s="7"/>
      <c r="P157" s="7"/>
      <c r="Q157" s="7"/>
      <c r="R157" s="7"/>
      <c r="S157" s="7"/>
      <c r="T157" s="7"/>
      <c r="U157" s="7"/>
    </row>
    <row r="158" spans="1:21" ht="30.75" customHeight="1" hidden="1" thickBot="1">
      <c r="A158" s="376">
        <v>1</v>
      </c>
      <c r="B158" s="4" t="s">
        <v>397</v>
      </c>
      <c r="C158" s="3">
        <v>3132</v>
      </c>
      <c r="D158" s="94" t="s">
        <v>79</v>
      </c>
      <c r="E158" s="5">
        <v>299000</v>
      </c>
      <c r="F158" s="27" t="s">
        <v>196</v>
      </c>
      <c r="G158" s="27" t="s">
        <v>196</v>
      </c>
      <c r="H158" s="3" t="s">
        <v>196</v>
      </c>
      <c r="I158" s="582" t="s">
        <v>399</v>
      </c>
      <c r="J158" s="111" t="s">
        <v>81</v>
      </c>
      <c r="K158" s="56" t="s">
        <v>80</v>
      </c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31.5" customHeight="1" hidden="1" thickBot="1">
      <c r="A159" s="376"/>
      <c r="B159" s="4"/>
      <c r="C159" s="3"/>
      <c r="D159" s="94"/>
      <c r="E159" s="5"/>
      <c r="F159" s="3"/>
      <c r="G159" s="3"/>
      <c r="H159" s="3"/>
      <c r="I159" s="136"/>
      <c r="J159" s="111"/>
      <c r="K159" s="87"/>
      <c r="N159" s="7"/>
      <c r="O159" s="7"/>
      <c r="P159" s="7"/>
      <c r="Q159" s="7"/>
      <c r="R159" s="7"/>
      <c r="S159" s="7"/>
      <c r="T159" s="7"/>
      <c r="U159" s="7"/>
    </row>
    <row r="160" spans="1:21" ht="30.75" customHeight="1" thickBot="1">
      <c r="A160" s="431"/>
      <c r="B160" s="45" t="s">
        <v>678</v>
      </c>
      <c r="C160" s="3"/>
      <c r="D160" s="98"/>
      <c r="E160" s="47">
        <f>E111+E109+E107+E105+E61+E17</f>
        <v>932349</v>
      </c>
      <c r="F160" s="27"/>
      <c r="G160" s="27"/>
      <c r="H160" s="3"/>
      <c r="I160" s="54"/>
      <c r="J160" s="101"/>
      <c r="K160" s="62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30.75" customHeight="1" hidden="1" thickBot="1">
      <c r="A161" s="431">
        <v>2</v>
      </c>
      <c r="B161" s="45" t="s">
        <v>395</v>
      </c>
      <c r="C161" s="3">
        <v>2133</v>
      </c>
      <c r="D161" s="98" t="s">
        <v>79</v>
      </c>
      <c r="E161" s="47"/>
      <c r="F161" s="27" t="s">
        <v>196</v>
      </c>
      <c r="G161" s="27" t="s">
        <v>196</v>
      </c>
      <c r="H161" s="27" t="s">
        <v>196</v>
      </c>
      <c r="I161" s="54" t="s">
        <v>398</v>
      </c>
      <c r="J161" s="101" t="s">
        <v>81</v>
      </c>
      <c r="K161" s="62" t="s">
        <v>80</v>
      </c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30.75" customHeight="1" hidden="1" thickBot="1">
      <c r="A162" s="431">
        <v>3</v>
      </c>
      <c r="B162" s="45" t="s">
        <v>200</v>
      </c>
      <c r="C162" s="3">
        <v>2133</v>
      </c>
      <c r="D162" s="98" t="s">
        <v>79</v>
      </c>
      <c r="E162" s="47"/>
      <c r="F162" s="27" t="s">
        <v>196</v>
      </c>
      <c r="G162" s="27" t="s">
        <v>196</v>
      </c>
      <c r="H162" s="27" t="s">
        <v>196</v>
      </c>
      <c r="I162" s="54" t="s">
        <v>398</v>
      </c>
      <c r="J162" s="101" t="s">
        <v>81</v>
      </c>
      <c r="K162" s="62" t="s">
        <v>80</v>
      </c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27" customHeight="1" hidden="1" thickBot="1">
      <c r="A163" s="431">
        <v>4</v>
      </c>
      <c r="B163" s="45" t="s">
        <v>394</v>
      </c>
      <c r="C163" s="3">
        <v>2133</v>
      </c>
      <c r="D163" s="98" t="s">
        <v>79</v>
      </c>
      <c r="E163" s="47"/>
      <c r="F163" s="27" t="s">
        <v>196</v>
      </c>
      <c r="G163" s="27" t="s">
        <v>196</v>
      </c>
      <c r="H163" s="27" t="s">
        <v>196</v>
      </c>
      <c r="I163" s="54" t="s">
        <v>398</v>
      </c>
      <c r="J163" s="101" t="s">
        <v>81</v>
      </c>
      <c r="K163" s="62" t="s">
        <v>80</v>
      </c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31.5" customHeight="1" hidden="1" thickBot="1">
      <c r="A164" s="431">
        <v>5</v>
      </c>
      <c r="B164" s="45" t="s">
        <v>201</v>
      </c>
      <c r="C164" s="3">
        <v>2133</v>
      </c>
      <c r="D164" s="98" t="s">
        <v>79</v>
      </c>
      <c r="E164" s="47"/>
      <c r="F164" s="3" t="s">
        <v>196</v>
      </c>
      <c r="G164" s="3" t="s">
        <v>196</v>
      </c>
      <c r="H164" s="3" t="s">
        <v>196</v>
      </c>
      <c r="I164" s="54" t="s">
        <v>398</v>
      </c>
      <c r="J164" s="101" t="s">
        <v>81</v>
      </c>
      <c r="K164" s="62" t="s">
        <v>80</v>
      </c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31.5" customHeight="1" hidden="1" thickBot="1">
      <c r="A165" s="429">
        <v>6</v>
      </c>
      <c r="B165" s="26"/>
      <c r="C165" s="3">
        <v>2133</v>
      </c>
      <c r="D165" s="103" t="s">
        <v>2</v>
      </c>
      <c r="E165" s="29"/>
      <c r="F165" s="27" t="s">
        <v>196</v>
      </c>
      <c r="G165" s="27" t="s">
        <v>196</v>
      </c>
      <c r="H165" s="27" t="s">
        <v>196</v>
      </c>
      <c r="I165" s="396"/>
      <c r="J165" s="111" t="s">
        <v>127</v>
      </c>
      <c r="K165" s="87" t="s">
        <v>3</v>
      </c>
      <c r="N165" s="7"/>
      <c r="O165" s="7"/>
      <c r="P165" s="7"/>
      <c r="Q165" s="7"/>
      <c r="R165" s="7"/>
      <c r="S165" s="7"/>
      <c r="T165" s="7"/>
      <c r="U165" s="7"/>
    </row>
    <row r="166" spans="1:21" ht="31.5" customHeight="1" hidden="1" thickBot="1">
      <c r="A166" s="376">
        <v>7</v>
      </c>
      <c r="B166" s="4"/>
      <c r="C166" s="3">
        <v>2133</v>
      </c>
      <c r="D166" s="94" t="s">
        <v>2</v>
      </c>
      <c r="E166" s="5"/>
      <c r="F166" s="3" t="s">
        <v>196</v>
      </c>
      <c r="G166" s="3" t="s">
        <v>196</v>
      </c>
      <c r="H166" s="3" t="s">
        <v>196</v>
      </c>
      <c r="I166" s="136"/>
      <c r="J166" s="111" t="s">
        <v>127</v>
      </c>
      <c r="K166" s="87" t="s">
        <v>3</v>
      </c>
      <c r="N166" s="7"/>
      <c r="O166" s="7"/>
      <c r="P166" s="7"/>
      <c r="Q166" s="7"/>
      <c r="R166" s="7"/>
      <c r="S166" s="7"/>
      <c r="T166" s="7"/>
      <c r="U166" s="7"/>
    </row>
    <row r="167" spans="1:21" ht="31.5" customHeight="1" hidden="1" thickBot="1">
      <c r="A167" s="376">
        <v>8</v>
      </c>
      <c r="B167" s="4"/>
      <c r="C167" s="3">
        <v>2133</v>
      </c>
      <c r="D167" s="94" t="s">
        <v>2</v>
      </c>
      <c r="E167" s="5"/>
      <c r="F167" s="3" t="s">
        <v>196</v>
      </c>
      <c r="G167" s="3" t="s">
        <v>196</v>
      </c>
      <c r="H167" s="3" t="s">
        <v>196</v>
      </c>
      <c r="I167" s="136"/>
      <c r="J167" s="111" t="s">
        <v>127</v>
      </c>
      <c r="K167" s="87" t="s">
        <v>3</v>
      </c>
      <c r="N167" s="7"/>
      <c r="O167" s="7"/>
      <c r="P167" s="7"/>
      <c r="Q167" s="7"/>
      <c r="R167" s="7"/>
      <c r="S167" s="7"/>
      <c r="T167" s="7"/>
      <c r="U167" s="7"/>
    </row>
    <row r="168" spans="1:21" ht="33" customHeight="1" hidden="1" thickBot="1">
      <c r="A168" s="436">
        <v>9</v>
      </c>
      <c r="B168" s="85"/>
      <c r="C168" s="56">
        <v>2133</v>
      </c>
      <c r="D168" s="96" t="s">
        <v>2</v>
      </c>
      <c r="E168" s="86"/>
      <c r="F168" s="56" t="s">
        <v>196</v>
      </c>
      <c r="G168" s="56" t="s">
        <v>196</v>
      </c>
      <c r="H168" s="56" t="s">
        <v>196</v>
      </c>
      <c r="I168" s="113"/>
      <c r="J168" s="3"/>
      <c r="K168" s="3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14.25" customHeight="1">
      <c r="A169" s="75"/>
      <c r="B169" s="15"/>
      <c r="C169" s="16"/>
      <c r="D169" s="17"/>
      <c r="E169" s="22"/>
      <c r="F169" s="16"/>
      <c r="G169" s="16"/>
      <c r="H169" s="16"/>
      <c r="I169" s="16"/>
      <c r="J169" s="16"/>
      <c r="K169" s="16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32.25" customHeight="1">
      <c r="A170" s="755" t="s">
        <v>391</v>
      </c>
      <c r="B170" s="756"/>
      <c r="C170" s="756"/>
      <c r="D170" s="756"/>
      <c r="E170" s="756"/>
      <c r="F170" s="14"/>
      <c r="G170" s="14"/>
      <c r="H170" s="146" t="s">
        <v>175</v>
      </c>
      <c r="K170" s="14"/>
      <c r="M170" s="7"/>
      <c r="N170" s="7"/>
      <c r="O170" s="7"/>
      <c r="P170" s="7"/>
      <c r="Q170" s="7"/>
      <c r="R170" s="7"/>
      <c r="S170" s="7"/>
      <c r="T170" s="7"/>
      <c r="U170" s="7"/>
    </row>
    <row r="171" spans="5:21" ht="6.75" customHeight="1">
      <c r="E171" s="23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19.5" customHeight="1">
      <c r="A172" s="145" t="s">
        <v>699</v>
      </c>
      <c r="E172" s="23"/>
      <c r="F172" s="1" t="s">
        <v>700</v>
      </c>
      <c r="K172" s="18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7.5" customHeight="1">
      <c r="A173" s="75"/>
      <c r="B173" s="15"/>
      <c r="C173" s="15"/>
      <c r="D173" s="15"/>
      <c r="E173" s="15"/>
      <c r="F173" s="16"/>
      <c r="G173" s="16"/>
      <c r="H173" s="16"/>
      <c r="I173" s="16"/>
      <c r="J173" s="16"/>
      <c r="K173" s="16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18.75" customHeight="1">
      <c r="A174" s="422" t="s">
        <v>698</v>
      </c>
      <c r="B174" s="15"/>
      <c r="C174" s="15"/>
      <c r="D174" s="15"/>
      <c r="E174" s="15"/>
      <c r="F174" s="16"/>
      <c r="G174" s="16"/>
      <c r="H174" s="16"/>
      <c r="I174" s="16"/>
      <c r="J174" s="16"/>
      <c r="K174" s="16"/>
      <c r="M174" s="7"/>
      <c r="N174" s="7"/>
      <c r="O174" s="7"/>
      <c r="P174" s="7"/>
      <c r="Q174" s="7"/>
      <c r="R174" s="7"/>
      <c r="S174" s="7"/>
      <c r="T174" s="7"/>
      <c r="U174" s="7"/>
    </row>
    <row r="175" spans="1:21" ht="12.75">
      <c r="A175" s="75"/>
      <c r="B175" s="15"/>
      <c r="C175" s="15"/>
      <c r="D175" s="15"/>
      <c r="E175" s="15"/>
      <c r="F175" s="16"/>
      <c r="G175" s="16"/>
      <c r="H175" s="16"/>
      <c r="I175" s="16"/>
      <c r="J175" s="16"/>
      <c r="K175" s="16"/>
      <c r="M175" s="7"/>
      <c r="N175" s="7"/>
      <c r="O175" s="7"/>
      <c r="P175" s="7"/>
      <c r="Q175" s="7"/>
      <c r="R175" s="7"/>
      <c r="S175" s="7"/>
      <c r="T175" s="7"/>
      <c r="U175" s="7"/>
    </row>
    <row r="176" spans="1:21" ht="12.75">
      <c r="A176" s="75"/>
      <c r="B176" s="15"/>
      <c r="C176" s="15"/>
      <c r="D176" s="15"/>
      <c r="E176" s="15"/>
      <c r="F176" s="16"/>
      <c r="G176" s="16"/>
      <c r="H176" s="16"/>
      <c r="I176" s="16"/>
      <c r="J176" s="16"/>
      <c r="K176" s="16"/>
      <c r="M176" s="7"/>
      <c r="N176" s="7"/>
      <c r="O176" s="7"/>
      <c r="P176" s="7"/>
      <c r="Q176" s="7"/>
      <c r="R176" s="7"/>
      <c r="S176" s="7"/>
      <c r="T176" s="7"/>
      <c r="U176" s="7"/>
    </row>
    <row r="177" spans="1:21" ht="12.75">
      <c r="A177" s="75"/>
      <c r="B177" s="15"/>
      <c r="C177" s="15"/>
      <c r="D177" s="15"/>
      <c r="E177" s="15"/>
      <c r="F177" s="16"/>
      <c r="G177" s="16"/>
      <c r="H177" s="16"/>
      <c r="I177" s="16"/>
      <c r="J177" s="16"/>
      <c r="K177" s="16"/>
      <c r="M177" s="7"/>
      <c r="N177" s="7"/>
      <c r="O177" s="7"/>
      <c r="P177" s="7"/>
      <c r="Q177" s="7"/>
      <c r="R177" s="7"/>
      <c r="S177" s="7"/>
      <c r="T177" s="7"/>
      <c r="U177" s="7"/>
    </row>
    <row r="178" spans="1:21" ht="12.75">
      <c r="A178" s="75"/>
      <c r="B178" s="15"/>
      <c r="C178" s="15"/>
      <c r="D178" s="15"/>
      <c r="E178" s="15"/>
      <c r="F178" s="16"/>
      <c r="G178" s="16"/>
      <c r="H178" s="16"/>
      <c r="I178" s="16"/>
      <c r="J178" s="16"/>
      <c r="K178" s="16"/>
      <c r="M178" s="7"/>
      <c r="N178" s="7"/>
      <c r="O178" s="7"/>
      <c r="P178" s="7"/>
      <c r="Q178" s="7"/>
      <c r="R178" s="7"/>
      <c r="S178" s="7"/>
      <c r="T178" s="7"/>
      <c r="U178" s="7"/>
    </row>
    <row r="179" spans="1:21" ht="12.75">
      <c r="A179" s="75"/>
      <c r="B179" s="15"/>
      <c r="C179" s="15"/>
      <c r="D179" s="15"/>
      <c r="E179" s="15"/>
      <c r="F179" s="16"/>
      <c r="G179" s="16"/>
      <c r="H179" s="16"/>
      <c r="I179" s="16"/>
      <c r="J179" s="16"/>
      <c r="K179" s="16"/>
      <c r="M179" s="7"/>
      <c r="N179" s="7"/>
      <c r="O179" s="7"/>
      <c r="P179" s="7"/>
      <c r="Q179" s="7"/>
      <c r="R179" s="7"/>
      <c r="S179" s="7"/>
      <c r="T179" s="7"/>
      <c r="U179" s="7"/>
    </row>
    <row r="180" spans="1:21" ht="12.75">
      <c r="A180" s="75"/>
      <c r="B180" s="15"/>
      <c r="C180" s="15"/>
      <c r="D180" s="15"/>
      <c r="E180" s="15"/>
      <c r="F180" s="16"/>
      <c r="G180" s="16"/>
      <c r="H180" s="16"/>
      <c r="I180" s="16"/>
      <c r="J180" s="16"/>
      <c r="K180" s="16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12.75">
      <c r="A181" s="75"/>
      <c r="B181" s="15"/>
      <c r="C181" s="15"/>
      <c r="D181" s="15"/>
      <c r="E181" s="15"/>
      <c r="F181" s="16"/>
      <c r="G181" s="16"/>
      <c r="H181" s="16"/>
      <c r="I181" s="16"/>
      <c r="J181" s="16"/>
      <c r="K181" s="16"/>
      <c r="M181" s="7"/>
      <c r="N181" s="7"/>
      <c r="O181" s="7"/>
      <c r="P181" s="7"/>
      <c r="Q181" s="7"/>
      <c r="R181" s="7"/>
      <c r="S181" s="7"/>
      <c r="T181" s="7"/>
      <c r="U181" s="7"/>
    </row>
    <row r="182" spans="1:21" ht="12.75">
      <c r="A182" s="75"/>
      <c r="B182" s="15"/>
      <c r="C182" s="15"/>
      <c r="D182" s="15"/>
      <c r="E182" s="15"/>
      <c r="F182" s="16"/>
      <c r="G182" s="16"/>
      <c r="H182" s="16"/>
      <c r="I182" s="16"/>
      <c r="J182" s="16"/>
      <c r="K182" s="16"/>
      <c r="M182" s="7"/>
      <c r="N182" s="7"/>
      <c r="O182" s="7"/>
      <c r="P182" s="7"/>
      <c r="Q182" s="7"/>
      <c r="R182" s="7"/>
      <c r="S182" s="7"/>
      <c r="T182" s="7"/>
      <c r="U182" s="7"/>
    </row>
    <row r="183" spans="1:21" ht="12.75">
      <c r="A183" s="75"/>
      <c r="B183" s="15"/>
      <c r="C183" s="15"/>
      <c r="D183" s="15"/>
      <c r="E183" s="15"/>
      <c r="F183" s="16"/>
      <c r="G183" s="16"/>
      <c r="H183" s="16"/>
      <c r="I183" s="16"/>
      <c r="J183" s="16"/>
      <c r="K183" s="16"/>
      <c r="M183" s="7"/>
      <c r="N183" s="7"/>
      <c r="O183" s="7"/>
      <c r="P183" s="7"/>
      <c r="Q183" s="7"/>
      <c r="R183" s="7"/>
      <c r="S183" s="7"/>
      <c r="T183" s="7"/>
      <c r="U183" s="7"/>
    </row>
    <row r="184" spans="1:21" ht="12.75">
      <c r="A184" s="75"/>
      <c r="B184" s="15"/>
      <c r="C184" s="15"/>
      <c r="D184" s="15"/>
      <c r="E184" s="15"/>
      <c r="F184" s="16"/>
      <c r="G184" s="16"/>
      <c r="H184" s="16"/>
      <c r="I184" s="16"/>
      <c r="J184" s="16"/>
      <c r="K184" s="16"/>
      <c r="M184" s="7"/>
      <c r="N184" s="7"/>
      <c r="O184" s="7"/>
      <c r="P184" s="7"/>
      <c r="Q184" s="7"/>
      <c r="R184" s="7"/>
      <c r="S184" s="7"/>
      <c r="T184" s="7"/>
      <c r="U184" s="7"/>
    </row>
    <row r="185" spans="5:21" ht="12.75">
      <c r="E185" s="23"/>
      <c r="M185" s="7"/>
      <c r="N185" s="7"/>
      <c r="O185" s="7"/>
      <c r="P185" s="7"/>
      <c r="Q185" s="7"/>
      <c r="R185" s="7"/>
      <c r="S185" s="7"/>
      <c r="T185" s="7"/>
      <c r="U185" s="7"/>
    </row>
    <row r="186" spans="5:21" ht="12.75">
      <c r="E186" s="23"/>
      <c r="M186" s="7"/>
      <c r="N186" s="7"/>
      <c r="O186" s="7"/>
      <c r="P186" s="7"/>
      <c r="Q186" s="7"/>
      <c r="R186" s="7"/>
      <c r="S186" s="7"/>
      <c r="T186" s="7"/>
      <c r="U186" s="7"/>
    </row>
    <row r="187" spans="5:21" ht="12.75">
      <c r="E187" s="23"/>
      <c r="M187" s="7"/>
      <c r="N187" s="7"/>
      <c r="O187" s="7"/>
      <c r="P187" s="7"/>
      <c r="Q187" s="7"/>
      <c r="R187" s="7"/>
      <c r="S187" s="7"/>
      <c r="T187" s="7"/>
      <c r="U187" s="7"/>
    </row>
    <row r="188" spans="5:21" ht="12.75">
      <c r="E188" s="23"/>
      <c r="M188" s="7"/>
      <c r="N188" s="7"/>
      <c r="O188" s="7"/>
      <c r="P188" s="7"/>
      <c r="Q188" s="7"/>
      <c r="R188" s="7"/>
      <c r="S188" s="7"/>
      <c r="T188" s="7"/>
      <c r="U188" s="7"/>
    </row>
    <row r="189" spans="5:21" ht="12.75">
      <c r="E189" s="23"/>
      <c r="M189" s="7"/>
      <c r="N189" s="7"/>
      <c r="O189" s="7"/>
      <c r="P189" s="7"/>
      <c r="Q189" s="7"/>
      <c r="R189" s="7"/>
      <c r="S189" s="7"/>
      <c r="T189" s="7"/>
      <c r="U189" s="7"/>
    </row>
    <row r="190" spans="5:21" ht="12.75">
      <c r="E190" s="23"/>
      <c r="M190" s="7"/>
      <c r="N190" s="7"/>
      <c r="O190" s="7"/>
      <c r="P190" s="7"/>
      <c r="Q190" s="7"/>
      <c r="R190" s="7"/>
      <c r="S190" s="7"/>
      <c r="T190" s="7"/>
      <c r="U190" s="7"/>
    </row>
    <row r="191" spans="5:21" ht="12.75">
      <c r="E191" s="23"/>
      <c r="M191" s="7"/>
      <c r="N191" s="7"/>
      <c r="O191" s="7"/>
      <c r="P191" s="7"/>
      <c r="Q191" s="7"/>
      <c r="R191" s="7"/>
      <c r="S191" s="7"/>
      <c r="T191" s="7"/>
      <c r="U191" s="7"/>
    </row>
    <row r="192" spans="5:21" ht="12.75">
      <c r="E192" s="23"/>
      <c r="M192" s="7"/>
      <c r="N192" s="7"/>
      <c r="O192" s="7"/>
      <c r="P192" s="7"/>
      <c r="Q192" s="7"/>
      <c r="R192" s="7"/>
      <c r="S192" s="7"/>
      <c r="T192" s="7"/>
      <c r="U192" s="7"/>
    </row>
    <row r="193" spans="5:21" ht="12.75">
      <c r="E193" s="23"/>
      <c r="M193" s="7"/>
      <c r="N193" s="7"/>
      <c r="O193" s="7"/>
      <c r="P193" s="7"/>
      <c r="Q193" s="7"/>
      <c r="R193" s="7"/>
      <c r="S193" s="7"/>
      <c r="T193" s="7"/>
      <c r="U193" s="7"/>
    </row>
    <row r="194" spans="5:21" ht="12.75">
      <c r="E194" s="23"/>
      <c r="M194" s="7"/>
      <c r="N194" s="7"/>
      <c r="O194" s="7"/>
      <c r="P194" s="7"/>
      <c r="Q194" s="7"/>
      <c r="R194" s="7"/>
      <c r="S194" s="7"/>
      <c r="T194" s="7"/>
      <c r="U194" s="7"/>
    </row>
    <row r="195" spans="5:21" ht="12.75">
      <c r="E195" s="23"/>
      <c r="M195" s="7"/>
      <c r="N195" s="7"/>
      <c r="O195" s="7"/>
      <c r="P195" s="7"/>
      <c r="Q195" s="7"/>
      <c r="R195" s="7"/>
      <c r="S195" s="7"/>
      <c r="T195" s="7"/>
      <c r="U195" s="7"/>
    </row>
    <row r="196" spans="5:21" ht="12.75">
      <c r="E196" s="23"/>
      <c r="M196" s="7"/>
      <c r="N196" s="7"/>
      <c r="O196" s="7"/>
      <c r="P196" s="7"/>
      <c r="Q196" s="7"/>
      <c r="R196" s="7"/>
      <c r="S196" s="7"/>
      <c r="T196" s="7"/>
      <c r="U196" s="7"/>
    </row>
    <row r="197" spans="5:21" ht="12.75">
      <c r="E197" s="23"/>
      <c r="M197" s="7"/>
      <c r="N197" s="7"/>
      <c r="O197" s="7"/>
      <c r="P197" s="7"/>
      <c r="Q197" s="7"/>
      <c r="R197" s="7"/>
      <c r="S197" s="7"/>
      <c r="T197" s="7"/>
      <c r="U197" s="7"/>
    </row>
    <row r="198" spans="5:21" ht="12.75">
      <c r="E198" s="23"/>
      <c r="M198" s="7"/>
      <c r="N198" s="7"/>
      <c r="O198" s="7"/>
      <c r="P198" s="7"/>
      <c r="Q198" s="7"/>
      <c r="R198" s="7"/>
      <c r="S198" s="7"/>
      <c r="T198" s="7"/>
      <c r="U198" s="7"/>
    </row>
    <row r="199" spans="5:21" ht="12.75">
      <c r="E199" s="23"/>
      <c r="M199" s="7"/>
      <c r="N199" s="7"/>
      <c r="O199" s="7"/>
      <c r="P199" s="7"/>
      <c r="Q199" s="7"/>
      <c r="R199" s="7"/>
      <c r="S199" s="7"/>
      <c r="T199" s="7"/>
      <c r="U199" s="7"/>
    </row>
    <row r="200" spans="5:21" ht="12.75">
      <c r="E200" s="23"/>
      <c r="M200" s="7"/>
      <c r="N200" s="7"/>
      <c r="O200" s="7"/>
      <c r="P200" s="7"/>
      <c r="Q200" s="7"/>
      <c r="R200" s="7"/>
      <c r="S200" s="7"/>
      <c r="T200" s="7"/>
      <c r="U200" s="7"/>
    </row>
    <row r="201" spans="5:21" ht="12.75">
      <c r="E201" s="23"/>
      <c r="M201" s="7"/>
      <c r="N201" s="7"/>
      <c r="O201" s="7"/>
      <c r="P201" s="7"/>
      <c r="Q201" s="7"/>
      <c r="R201" s="7"/>
      <c r="S201" s="7"/>
      <c r="T201" s="7"/>
      <c r="U201" s="7"/>
    </row>
    <row r="202" spans="5:21" ht="12.75">
      <c r="E202" s="23"/>
      <c r="M202" s="7"/>
      <c r="N202" s="7"/>
      <c r="O202" s="7"/>
      <c r="P202" s="7"/>
      <c r="Q202" s="7"/>
      <c r="R202" s="7"/>
      <c r="S202" s="7"/>
      <c r="T202" s="7"/>
      <c r="U202" s="7"/>
    </row>
    <row r="203" spans="13:21" ht="12.75">
      <c r="M203" s="7"/>
      <c r="N203" s="7"/>
      <c r="O203" s="7"/>
      <c r="P203" s="7"/>
      <c r="Q203" s="7"/>
      <c r="R203" s="7"/>
      <c r="S203" s="7"/>
      <c r="T203" s="7"/>
      <c r="U203" s="7"/>
    </row>
    <row r="204" spans="13:21" ht="12.75">
      <c r="M204" s="7"/>
      <c r="N204" s="7"/>
      <c r="O204" s="7"/>
      <c r="P204" s="7"/>
      <c r="Q204" s="7"/>
      <c r="R204" s="7"/>
      <c r="S204" s="7"/>
      <c r="T204" s="7"/>
      <c r="U204" s="7"/>
    </row>
    <row r="205" spans="13:21" ht="12.75">
      <c r="M205" s="7"/>
      <c r="N205" s="7"/>
      <c r="O205" s="7"/>
      <c r="P205" s="7"/>
      <c r="Q205" s="7"/>
      <c r="R205" s="7"/>
      <c r="S205" s="7"/>
      <c r="T205" s="7"/>
      <c r="U205" s="7"/>
    </row>
    <row r="206" spans="13:21" ht="12.75">
      <c r="M206" s="7"/>
      <c r="N206" s="7"/>
      <c r="O206" s="7"/>
      <c r="P206" s="7"/>
      <c r="Q206" s="7"/>
      <c r="R206" s="7"/>
      <c r="S206" s="7"/>
      <c r="T206" s="7"/>
      <c r="U206" s="7"/>
    </row>
    <row r="207" spans="13:21" ht="12.75">
      <c r="M207" s="7"/>
      <c r="N207" s="7"/>
      <c r="O207" s="7"/>
      <c r="P207" s="7"/>
      <c r="Q207" s="7"/>
      <c r="R207" s="7"/>
      <c r="S207" s="7"/>
      <c r="T207" s="7"/>
      <c r="U207" s="7"/>
    </row>
    <row r="208" spans="13:21" ht="12.75">
      <c r="M208" s="7"/>
      <c r="N208" s="7"/>
      <c r="O208" s="7"/>
      <c r="P208" s="7"/>
      <c r="Q208" s="7"/>
      <c r="R208" s="7"/>
      <c r="S208" s="7"/>
      <c r="T208" s="7"/>
      <c r="U208" s="7"/>
    </row>
    <row r="209" spans="13:21" ht="12.75">
      <c r="M209" s="7"/>
      <c r="N209" s="7"/>
      <c r="O209" s="7"/>
      <c r="P209" s="7"/>
      <c r="Q209" s="7"/>
      <c r="R209" s="7"/>
      <c r="S209" s="7"/>
      <c r="T209" s="7"/>
      <c r="U209" s="7"/>
    </row>
    <row r="210" spans="13:21" ht="12.75">
      <c r="M210" s="7"/>
      <c r="N210" s="7"/>
      <c r="O210" s="7"/>
      <c r="P210" s="7"/>
      <c r="Q210" s="7"/>
      <c r="R210" s="7"/>
      <c r="S210" s="7"/>
      <c r="T210" s="7"/>
      <c r="U210" s="7"/>
    </row>
    <row r="211" spans="13:21" ht="12.75">
      <c r="M211" s="7"/>
      <c r="N211" s="7"/>
      <c r="O211" s="7"/>
      <c r="P211" s="7"/>
      <c r="Q211" s="7"/>
      <c r="R211" s="7"/>
      <c r="S211" s="7"/>
      <c r="T211" s="7"/>
      <c r="U211" s="7"/>
    </row>
    <row r="212" spans="13:21" ht="12.75">
      <c r="M212" s="7"/>
      <c r="N212" s="7"/>
      <c r="O212" s="7"/>
      <c r="P212" s="7"/>
      <c r="Q212" s="7"/>
      <c r="R212" s="7"/>
      <c r="S212" s="7"/>
      <c r="T212" s="7"/>
      <c r="U212" s="7"/>
    </row>
    <row r="213" spans="13:21" ht="12.75">
      <c r="M213" s="7"/>
      <c r="N213" s="7"/>
      <c r="O213" s="7"/>
      <c r="P213" s="7"/>
      <c r="Q213" s="7"/>
      <c r="R213" s="7"/>
      <c r="S213" s="7"/>
      <c r="T213" s="7"/>
      <c r="U213" s="7"/>
    </row>
    <row r="214" spans="13:21" ht="12.75">
      <c r="M214" s="7"/>
      <c r="N214" s="7"/>
      <c r="O214" s="7"/>
      <c r="P214" s="7"/>
      <c r="Q214" s="7"/>
      <c r="R214" s="7"/>
      <c r="S214" s="7"/>
      <c r="T214" s="7"/>
      <c r="U214" s="7"/>
    </row>
    <row r="215" spans="13:21" ht="12.75">
      <c r="M215" s="7"/>
      <c r="N215" s="7"/>
      <c r="O215" s="7"/>
      <c r="P215" s="7"/>
      <c r="Q215" s="7"/>
      <c r="R215" s="7"/>
      <c r="S215" s="7"/>
      <c r="T215" s="7"/>
      <c r="U215" s="7"/>
    </row>
    <row r="216" spans="13:21" ht="12.75">
      <c r="M216" s="7"/>
      <c r="N216" s="7"/>
      <c r="O216" s="7"/>
      <c r="P216" s="7"/>
      <c r="Q216" s="7"/>
      <c r="R216" s="7"/>
      <c r="S216" s="7"/>
      <c r="T216" s="7"/>
      <c r="U216" s="7"/>
    </row>
    <row r="217" spans="13:21" ht="12.75">
      <c r="M217" s="7"/>
      <c r="N217" s="7"/>
      <c r="O217" s="7"/>
      <c r="P217" s="7"/>
      <c r="Q217" s="7"/>
      <c r="R217" s="7"/>
      <c r="S217" s="7"/>
      <c r="T217" s="7"/>
      <c r="U217" s="7"/>
    </row>
    <row r="218" spans="13:21" ht="12.75">
      <c r="M218" s="7"/>
      <c r="N218" s="7"/>
      <c r="O218" s="7"/>
      <c r="P218" s="7"/>
      <c r="Q218" s="7"/>
      <c r="R218" s="7"/>
      <c r="S218" s="7"/>
      <c r="T218" s="7"/>
      <c r="U218" s="7"/>
    </row>
    <row r="219" spans="13:21" ht="12.75">
      <c r="M219" s="7"/>
      <c r="N219" s="7"/>
      <c r="O219" s="7"/>
      <c r="P219" s="7"/>
      <c r="Q219" s="7"/>
      <c r="R219" s="7"/>
      <c r="S219" s="7"/>
      <c r="T219" s="7"/>
      <c r="U219" s="7"/>
    </row>
    <row r="220" spans="13:21" ht="12.75">
      <c r="M220" s="7"/>
      <c r="N220" s="7"/>
      <c r="O220" s="7"/>
      <c r="P220" s="7"/>
      <c r="Q220" s="7"/>
      <c r="R220" s="7"/>
      <c r="S220" s="7"/>
      <c r="T220" s="7"/>
      <c r="U220" s="7"/>
    </row>
    <row r="221" spans="13:21" ht="12.75">
      <c r="M221" s="7"/>
      <c r="N221" s="7"/>
      <c r="O221" s="7"/>
      <c r="P221" s="7"/>
      <c r="Q221" s="7"/>
      <c r="R221" s="7"/>
      <c r="S221" s="7"/>
      <c r="T221" s="7"/>
      <c r="U221" s="7"/>
    </row>
    <row r="222" spans="13:21" ht="12.75">
      <c r="M222" s="7"/>
      <c r="N222" s="7"/>
      <c r="O222" s="7"/>
      <c r="P222" s="7"/>
      <c r="Q222" s="7"/>
      <c r="R222" s="7"/>
      <c r="S222" s="7"/>
      <c r="T222" s="7"/>
      <c r="U222" s="7"/>
    </row>
    <row r="223" spans="13:21" ht="12.75">
      <c r="M223" s="7"/>
      <c r="N223" s="7"/>
      <c r="O223" s="7"/>
      <c r="P223" s="7"/>
      <c r="Q223" s="7"/>
      <c r="R223" s="7"/>
      <c r="S223" s="7"/>
      <c r="T223" s="7"/>
      <c r="U223" s="7"/>
    </row>
    <row r="224" spans="13:21" ht="12.75">
      <c r="M224" s="7"/>
      <c r="N224" s="7"/>
      <c r="O224" s="7"/>
      <c r="P224" s="7"/>
      <c r="Q224" s="7"/>
      <c r="R224" s="7"/>
      <c r="S224" s="7"/>
      <c r="T224" s="7"/>
      <c r="U224" s="7"/>
    </row>
    <row r="225" spans="13:21" ht="12.75">
      <c r="M225" s="7"/>
      <c r="N225" s="7"/>
      <c r="O225" s="7"/>
      <c r="P225" s="7"/>
      <c r="Q225" s="7"/>
      <c r="R225" s="7"/>
      <c r="S225" s="7"/>
      <c r="T225" s="7"/>
      <c r="U225" s="7"/>
    </row>
    <row r="226" spans="13:21" ht="12.75">
      <c r="M226" s="7"/>
      <c r="N226" s="7"/>
      <c r="O226" s="7"/>
      <c r="P226" s="7"/>
      <c r="Q226" s="7"/>
      <c r="R226" s="7"/>
      <c r="S226" s="7"/>
      <c r="T226" s="7"/>
      <c r="U226" s="7"/>
    </row>
    <row r="227" spans="13:21" ht="12.75">
      <c r="M227" s="7"/>
      <c r="N227" s="7"/>
      <c r="O227" s="7"/>
      <c r="P227" s="7"/>
      <c r="Q227" s="7"/>
      <c r="R227" s="7"/>
      <c r="S227" s="7"/>
      <c r="T227" s="7"/>
      <c r="U227" s="7"/>
    </row>
    <row r="228" spans="13:21" ht="12.75">
      <c r="M228" s="7"/>
      <c r="N228" s="7"/>
      <c r="O228" s="7"/>
      <c r="P228" s="7"/>
      <c r="Q228" s="7"/>
      <c r="R228" s="7"/>
      <c r="S228" s="7"/>
      <c r="T228" s="7"/>
      <c r="U228" s="7"/>
    </row>
    <row r="229" spans="13:21" ht="12.75">
      <c r="M229" s="7"/>
      <c r="N229" s="7"/>
      <c r="O229" s="7"/>
      <c r="P229" s="7"/>
      <c r="Q229" s="7"/>
      <c r="R229" s="7"/>
      <c r="S229" s="7"/>
      <c r="T229" s="7"/>
      <c r="U229" s="7"/>
    </row>
    <row r="230" spans="13:21" ht="12.75">
      <c r="M230" s="7"/>
      <c r="N230" s="7"/>
      <c r="O230" s="7"/>
      <c r="P230" s="7"/>
      <c r="Q230" s="7"/>
      <c r="R230" s="7"/>
      <c r="S230" s="7"/>
      <c r="T230" s="7"/>
      <c r="U230" s="7"/>
    </row>
    <row r="231" spans="13:21" ht="12.75">
      <c r="M231" s="7"/>
      <c r="N231" s="7"/>
      <c r="O231" s="7"/>
      <c r="P231" s="7"/>
      <c r="Q231" s="7"/>
      <c r="R231" s="7"/>
      <c r="S231" s="7"/>
      <c r="T231" s="7"/>
      <c r="U231" s="7"/>
    </row>
    <row r="232" spans="13:21" ht="12.75">
      <c r="M232" s="7"/>
      <c r="N232" s="7"/>
      <c r="O232" s="7"/>
      <c r="P232" s="7"/>
      <c r="Q232" s="7"/>
      <c r="R232" s="7"/>
      <c r="S232" s="7"/>
      <c r="T232" s="7"/>
      <c r="U232" s="7"/>
    </row>
    <row r="233" spans="13:21" ht="12.75">
      <c r="M233" s="7"/>
      <c r="N233" s="7"/>
      <c r="O233" s="7"/>
      <c r="P233" s="7"/>
      <c r="Q233" s="7"/>
      <c r="R233" s="7"/>
      <c r="S233" s="7"/>
      <c r="T233" s="7"/>
      <c r="U233" s="7"/>
    </row>
    <row r="234" spans="13:21" ht="12.75">
      <c r="M234" s="7"/>
      <c r="N234" s="7"/>
      <c r="O234" s="7"/>
      <c r="P234" s="7"/>
      <c r="Q234" s="7"/>
      <c r="R234" s="7"/>
      <c r="S234" s="7"/>
      <c r="T234" s="7"/>
      <c r="U234" s="7"/>
    </row>
    <row r="235" spans="13:21" ht="12.75">
      <c r="M235" s="7"/>
      <c r="N235" s="7"/>
      <c r="O235" s="7"/>
      <c r="P235" s="7"/>
      <c r="Q235" s="7"/>
      <c r="R235" s="7"/>
      <c r="S235" s="7"/>
      <c r="T235" s="7"/>
      <c r="U235" s="7"/>
    </row>
    <row r="236" spans="13:21" ht="12.75">
      <c r="M236" s="7"/>
      <c r="N236" s="7"/>
      <c r="O236" s="7"/>
      <c r="P236" s="7"/>
      <c r="Q236" s="7"/>
      <c r="R236" s="7"/>
      <c r="S236" s="7"/>
      <c r="T236" s="7"/>
      <c r="U236" s="7"/>
    </row>
    <row r="237" spans="13:21" ht="12.75">
      <c r="M237" s="7"/>
      <c r="N237" s="7"/>
      <c r="O237" s="7"/>
      <c r="P237" s="7"/>
      <c r="Q237" s="7"/>
      <c r="R237" s="7"/>
      <c r="S237" s="7"/>
      <c r="T237" s="7"/>
      <c r="U237" s="7"/>
    </row>
    <row r="238" spans="13:21" ht="12.75">
      <c r="M238" s="7"/>
      <c r="N238" s="7"/>
      <c r="O238" s="7"/>
      <c r="P238" s="7"/>
      <c r="Q238" s="7"/>
      <c r="R238" s="7"/>
      <c r="S238" s="7"/>
      <c r="T238" s="7"/>
      <c r="U238" s="7"/>
    </row>
    <row r="239" spans="13:21" ht="12.75">
      <c r="M239" s="7"/>
      <c r="N239" s="7"/>
      <c r="O239" s="7"/>
      <c r="P239" s="7"/>
      <c r="Q239" s="7"/>
      <c r="R239" s="7"/>
      <c r="S239" s="7"/>
      <c r="T239" s="7"/>
      <c r="U239" s="7"/>
    </row>
    <row r="240" spans="13:21" ht="12.75">
      <c r="M240" s="7"/>
      <c r="N240" s="7"/>
      <c r="O240" s="7"/>
      <c r="P240" s="7"/>
      <c r="Q240" s="7"/>
      <c r="R240" s="7"/>
      <c r="S240" s="7"/>
      <c r="T240" s="7"/>
      <c r="U240" s="7"/>
    </row>
    <row r="241" spans="13:21" ht="12.75">
      <c r="M241" s="7"/>
      <c r="N241" s="7"/>
      <c r="O241" s="7"/>
      <c r="P241" s="7"/>
      <c r="Q241" s="7"/>
      <c r="R241" s="7"/>
      <c r="S241" s="7"/>
      <c r="T241" s="7"/>
      <c r="U241" s="7"/>
    </row>
    <row r="242" spans="13:21" ht="12.75">
      <c r="M242" s="7"/>
      <c r="N242" s="7"/>
      <c r="O242" s="7"/>
      <c r="P242" s="7"/>
      <c r="Q242" s="7"/>
      <c r="R242" s="7"/>
      <c r="S242" s="7"/>
      <c r="T242" s="7"/>
      <c r="U242" s="7"/>
    </row>
    <row r="243" spans="13:21" ht="12.75">
      <c r="M243" s="7"/>
      <c r="N243" s="7"/>
      <c r="O243" s="7"/>
      <c r="P243" s="7"/>
      <c r="Q243" s="7"/>
      <c r="R243" s="7"/>
      <c r="S243" s="7"/>
      <c r="T243" s="7"/>
      <c r="U243" s="7"/>
    </row>
    <row r="244" spans="13:21" ht="12.75">
      <c r="M244" s="7"/>
      <c r="N244" s="7"/>
      <c r="O244" s="7"/>
      <c r="P244" s="7"/>
      <c r="Q244" s="7"/>
      <c r="R244" s="7"/>
      <c r="S244" s="7"/>
      <c r="T244" s="7"/>
      <c r="U244" s="7"/>
    </row>
    <row r="245" spans="13:21" ht="12.75">
      <c r="M245" s="7"/>
      <c r="N245" s="7"/>
      <c r="O245" s="7"/>
      <c r="P245" s="7"/>
      <c r="Q245" s="7"/>
      <c r="R245" s="7"/>
      <c r="S245" s="7"/>
      <c r="T245" s="7"/>
      <c r="U245" s="7"/>
    </row>
    <row r="246" spans="13:21" ht="12.75">
      <c r="M246" s="7"/>
      <c r="N246" s="7"/>
      <c r="O246" s="7"/>
      <c r="P246" s="7"/>
      <c r="Q246" s="7"/>
      <c r="R246" s="7"/>
      <c r="S246" s="7"/>
      <c r="T246" s="7"/>
      <c r="U246" s="7"/>
    </row>
    <row r="247" spans="13:21" ht="12.75">
      <c r="M247" s="7"/>
      <c r="N247" s="7"/>
      <c r="O247" s="7"/>
      <c r="P247" s="7"/>
      <c r="Q247" s="7"/>
      <c r="R247" s="7"/>
      <c r="S247" s="7"/>
      <c r="T247" s="7"/>
      <c r="U247" s="7"/>
    </row>
    <row r="248" spans="13:21" ht="12.75">
      <c r="M248" s="7"/>
      <c r="N248" s="7"/>
      <c r="O248" s="7"/>
      <c r="P248" s="7"/>
      <c r="Q248" s="7"/>
      <c r="R248" s="7"/>
      <c r="S248" s="7"/>
      <c r="T248" s="7"/>
      <c r="U248" s="7"/>
    </row>
    <row r="249" spans="13:21" ht="12.75">
      <c r="M249" s="7"/>
      <c r="N249" s="7"/>
      <c r="O249" s="7"/>
      <c r="P249" s="7"/>
      <c r="Q249" s="7"/>
      <c r="R249" s="7"/>
      <c r="S249" s="7"/>
      <c r="T249" s="7"/>
      <c r="U249" s="7"/>
    </row>
    <row r="250" spans="13:21" ht="12.75">
      <c r="M250" s="7"/>
      <c r="N250" s="7"/>
      <c r="O250" s="7"/>
      <c r="P250" s="7"/>
      <c r="Q250" s="7"/>
      <c r="R250" s="7"/>
      <c r="S250" s="7"/>
      <c r="T250" s="7"/>
      <c r="U250" s="7"/>
    </row>
    <row r="251" spans="13:21" ht="12.75">
      <c r="M251" s="7"/>
      <c r="N251" s="7"/>
      <c r="O251" s="7"/>
      <c r="P251" s="7"/>
      <c r="Q251" s="7"/>
      <c r="R251" s="7"/>
      <c r="S251" s="7"/>
      <c r="T251" s="7"/>
      <c r="U251" s="7"/>
    </row>
    <row r="252" spans="13:21" ht="12.75">
      <c r="M252" s="7"/>
      <c r="N252" s="7"/>
      <c r="O252" s="7"/>
      <c r="P252" s="7"/>
      <c r="Q252" s="7"/>
      <c r="R252" s="7"/>
      <c r="S252" s="7"/>
      <c r="T252" s="7"/>
      <c r="U252" s="7"/>
    </row>
    <row r="253" spans="13:21" ht="12.75">
      <c r="M253" s="7"/>
      <c r="N253" s="7"/>
      <c r="O253" s="7"/>
      <c r="P253" s="7"/>
      <c r="Q253" s="7"/>
      <c r="R253" s="7"/>
      <c r="S253" s="7"/>
      <c r="T253" s="7"/>
      <c r="U253" s="7"/>
    </row>
    <row r="254" spans="13:21" ht="12.75">
      <c r="M254" s="7"/>
      <c r="N254" s="7"/>
      <c r="O254" s="7"/>
      <c r="P254" s="7"/>
      <c r="Q254" s="7"/>
      <c r="R254" s="7"/>
      <c r="S254" s="7"/>
      <c r="T254" s="7"/>
      <c r="U254" s="7"/>
    </row>
    <row r="255" spans="13:21" ht="12.75">
      <c r="M255" s="7"/>
      <c r="N255" s="7"/>
      <c r="O255" s="7"/>
      <c r="P255" s="7"/>
      <c r="Q255" s="7"/>
      <c r="R255" s="7"/>
      <c r="S255" s="7"/>
      <c r="T255" s="7"/>
      <c r="U255" s="7"/>
    </row>
    <row r="256" spans="13:21" ht="12.75">
      <c r="M256" s="7"/>
      <c r="N256" s="7"/>
      <c r="O256" s="7"/>
      <c r="P256" s="7"/>
      <c r="Q256" s="7"/>
      <c r="R256" s="7"/>
      <c r="S256" s="7"/>
      <c r="T256" s="7"/>
      <c r="U256" s="7"/>
    </row>
    <row r="257" spans="13:21" ht="12.75">
      <c r="M257" s="7"/>
      <c r="N257" s="7"/>
      <c r="O257" s="7"/>
      <c r="P257" s="7"/>
      <c r="Q257" s="7"/>
      <c r="R257" s="7"/>
      <c r="S257" s="7"/>
      <c r="T257" s="7"/>
      <c r="U257" s="7"/>
    </row>
    <row r="258" spans="13:21" ht="12.75">
      <c r="M258" s="7"/>
      <c r="N258" s="7"/>
      <c r="O258" s="7"/>
      <c r="P258" s="7"/>
      <c r="Q258" s="7"/>
      <c r="R258" s="7"/>
      <c r="S258" s="7"/>
      <c r="T258" s="7"/>
      <c r="U258" s="7"/>
    </row>
    <row r="259" spans="13:21" ht="12.75">
      <c r="M259" s="7"/>
      <c r="N259" s="7"/>
      <c r="O259" s="7"/>
      <c r="P259" s="7"/>
      <c r="Q259" s="7"/>
      <c r="R259" s="7"/>
      <c r="S259" s="7"/>
      <c r="T259" s="7"/>
      <c r="U259" s="7"/>
    </row>
    <row r="260" spans="13:21" ht="12.75">
      <c r="M260" s="7"/>
      <c r="N260" s="7"/>
      <c r="O260" s="7"/>
      <c r="P260" s="7"/>
      <c r="Q260" s="7"/>
      <c r="R260" s="7"/>
      <c r="S260" s="7"/>
      <c r="T260" s="7"/>
      <c r="U260" s="7"/>
    </row>
    <row r="261" spans="13:21" ht="12.75">
      <c r="M261" s="7"/>
      <c r="N261" s="7"/>
      <c r="O261" s="7"/>
      <c r="P261" s="7"/>
      <c r="Q261" s="7"/>
      <c r="R261" s="7"/>
      <c r="S261" s="7"/>
      <c r="T261" s="7"/>
      <c r="U261" s="7"/>
    </row>
    <row r="262" spans="13:21" ht="12.75">
      <c r="M262" s="7"/>
      <c r="N262" s="7"/>
      <c r="O262" s="7"/>
      <c r="P262" s="7"/>
      <c r="Q262" s="7"/>
      <c r="R262" s="7"/>
      <c r="S262" s="7"/>
      <c r="T262" s="7"/>
      <c r="U262" s="7"/>
    </row>
    <row r="263" spans="13:21" ht="12.75">
      <c r="M263" s="7"/>
      <c r="N263" s="7"/>
      <c r="O263" s="7"/>
      <c r="P263" s="7"/>
      <c r="Q263" s="7"/>
      <c r="R263" s="7"/>
      <c r="S263" s="7"/>
      <c r="T263" s="7"/>
      <c r="U263" s="7"/>
    </row>
    <row r="264" spans="13:21" ht="12.75">
      <c r="M264" s="7"/>
      <c r="N264" s="7"/>
      <c r="O264" s="7"/>
      <c r="P264" s="7"/>
      <c r="Q264" s="7"/>
      <c r="R264" s="7"/>
      <c r="S264" s="7"/>
      <c r="T264" s="7"/>
      <c r="U264" s="7"/>
    </row>
    <row r="265" spans="13:21" ht="12.75">
      <c r="M265" s="7"/>
      <c r="N265" s="7"/>
      <c r="O265" s="7"/>
      <c r="P265" s="7"/>
      <c r="Q265" s="7"/>
      <c r="R265" s="7"/>
      <c r="S265" s="7"/>
      <c r="T265" s="7"/>
      <c r="U265" s="7"/>
    </row>
    <row r="266" spans="13:21" ht="12.75">
      <c r="M266" s="7"/>
      <c r="N266" s="7"/>
      <c r="O266" s="7"/>
      <c r="P266" s="7"/>
      <c r="Q266" s="7"/>
      <c r="R266" s="7"/>
      <c r="S266" s="7"/>
      <c r="T266" s="7"/>
      <c r="U266" s="7"/>
    </row>
    <row r="267" spans="13:21" ht="12.75">
      <c r="M267" s="7"/>
      <c r="N267" s="7"/>
      <c r="O267" s="7"/>
      <c r="P267" s="7"/>
      <c r="Q267" s="7"/>
      <c r="R267" s="7"/>
      <c r="S267" s="7"/>
      <c r="T267" s="7"/>
      <c r="U267" s="7"/>
    </row>
    <row r="268" spans="13:21" ht="12.75">
      <c r="M268" s="7"/>
      <c r="N268" s="7"/>
      <c r="O268" s="7"/>
      <c r="P268" s="7"/>
      <c r="Q268" s="7"/>
      <c r="R268" s="7"/>
      <c r="S268" s="7"/>
      <c r="T268" s="7"/>
      <c r="U268" s="7"/>
    </row>
    <row r="269" spans="13:21" ht="12.75">
      <c r="M269" s="7"/>
      <c r="N269" s="7"/>
      <c r="O269" s="7"/>
      <c r="P269" s="7"/>
      <c r="Q269" s="7"/>
      <c r="R269" s="7"/>
      <c r="S269" s="7"/>
      <c r="T269" s="7"/>
      <c r="U269" s="7"/>
    </row>
    <row r="270" spans="13:21" ht="12.75">
      <c r="M270" s="7"/>
      <c r="N270" s="7"/>
      <c r="O270" s="7"/>
      <c r="P270" s="7"/>
      <c r="Q270" s="7"/>
      <c r="R270" s="7"/>
      <c r="S270" s="7"/>
      <c r="T270" s="7"/>
      <c r="U270" s="7"/>
    </row>
    <row r="271" spans="13:21" ht="12.75">
      <c r="M271" s="7"/>
      <c r="N271" s="7"/>
      <c r="O271" s="7"/>
      <c r="P271" s="7"/>
      <c r="Q271" s="7"/>
      <c r="R271" s="7"/>
      <c r="S271" s="7"/>
      <c r="T271" s="7"/>
      <c r="U271" s="7"/>
    </row>
    <row r="272" spans="13:21" ht="12.75">
      <c r="M272" s="7"/>
      <c r="N272" s="7"/>
      <c r="O272" s="7"/>
      <c r="P272" s="7"/>
      <c r="Q272" s="7"/>
      <c r="R272" s="7"/>
      <c r="S272" s="7"/>
      <c r="T272" s="7"/>
      <c r="U272" s="7"/>
    </row>
    <row r="273" spans="13:21" ht="12.75">
      <c r="M273" s="7"/>
      <c r="N273" s="7"/>
      <c r="O273" s="7"/>
      <c r="P273" s="7"/>
      <c r="Q273" s="7"/>
      <c r="R273" s="7"/>
      <c r="S273" s="7"/>
      <c r="T273" s="7"/>
      <c r="U273" s="7"/>
    </row>
    <row r="274" spans="13:21" ht="12.75">
      <c r="M274" s="7"/>
      <c r="N274" s="7"/>
      <c r="O274" s="7"/>
      <c r="P274" s="7"/>
      <c r="Q274" s="7"/>
      <c r="R274" s="7"/>
      <c r="S274" s="7"/>
      <c r="T274" s="7"/>
      <c r="U274" s="7"/>
    </row>
    <row r="275" spans="13:21" ht="12.75">
      <c r="M275" s="7"/>
      <c r="N275" s="7"/>
      <c r="O275" s="7"/>
      <c r="P275" s="7"/>
      <c r="Q275" s="7"/>
      <c r="R275" s="7"/>
      <c r="S275" s="7"/>
      <c r="T275" s="7"/>
      <c r="U275" s="7"/>
    </row>
    <row r="276" spans="13:21" ht="12.75">
      <c r="M276" s="7"/>
      <c r="N276" s="7"/>
      <c r="O276" s="7"/>
      <c r="P276" s="7"/>
      <c r="Q276" s="7"/>
      <c r="R276" s="7"/>
      <c r="S276" s="7"/>
      <c r="T276" s="7"/>
      <c r="U276" s="7"/>
    </row>
    <row r="277" spans="13:21" ht="12.75">
      <c r="M277" s="7"/>
      <c r="N277" s="7"/>
      <c r="O277" s="7"/>
      <c r="P277" s="7"/>
      <c r="Q277" s="7"/>
      <c r="R277" s="7"/>
      <c r="S277" s="7"/>
      <c r="T277" s="7"/>
      <c r="U277" s="7"/>
    </row>
    <row r="278" spans="13:21" ht="12.75">
      <c r="M278" s="7"/>
      <c r="N278" s="7"/>
      <c r="O278" s="7"/>
      <c r="P278" s="7"/>
      <c r="Q278" s="7"/>
      <c r="R278" s="7"/>
      <c r="S278" s="7"/>
      <c r="T278" s="7"/>
      <c r="U278" s="7"/>
    </row>
    <row r="279" spans="13:21" ht="12.75">
      <c r="M279" s="7"/>
      <c r="N279" s="7"/>
      <c r="O279" s="7"/>
      <c r="P279" s="7"/>
      <c r="Q279" s="7"/>
      <c r="R279" s="7"/>
      <c r="S279" s="7"/>
      <c r="T279" s="7"/>
      <c r="U279" s="7"/>
    </row>
    <row r="280" spans="13:21" ht="12.75">
      <c r="M280" s="7"/>
      <c r="N280" s="7"/>
      <c r="O280" s="7"/>
      <c r="P280" s="7"/>
      <c r="Q280" s="7"/>
      <c r="R280" s="7"/>
      <c r="S280" s="7"/>
      <c r="T280" s="7"/>
      <c r="U280" s="7"/>
    </row>
    <row r="281" spans="13:21" ht="12.75">
      <c r="M281" s="7"/>
      <c r="N281" s="7"/>
      <c r="O281" s="7"/>
      <c r="P281" s="7"/>
      <c r="Q281" s="7"/>
      <c r="R281" s="7"/>
      <c r="S281" s="7"/>
      <c r="T281" s="7"/>
      <c r="U281" s="7"/>
    </row>
    <row r="282" spans="13:21" ht="12.75">
      <c r="M282" s="7"/>
      <c r="N282" s="7"/>
      <c r="O282" s="7"/>
      <c r="P282" s="7"/>
      <c r="Q282" s="7"/>
      <c r="R282" s="7"/>
      <c r="S282" s="7"/>
      <c r="T282" s="7"/>
      <c r="U282" s="7"/>
    </row>
    <row r="283" spans="13:21" ht="12.75">
      <c r="M283" s="7"/>
      <c r="N283" s="7"/>
      <c r="O283" s="7"/>
      <c r="P283" s="7"/>
      <c r="Q283" s="7"/>
      <c r="R283" s="7"/>
      <c r="S283" s="7"/>
      <c r="T283" s="7"/>
      <c r="U283" s="7"/>
    </row>
    <row r="284" spans="13:21" ht="12.75">
      <c r="M284" s="7"/>
      <c r="N284" s="7"/>
      <c r="O284" s="7"/>
      <c r="P284" s="7"/>
      <c r="Q284" s="7"/>
      <c r="R284" s="7"/>
      <c r="S284" s="7"/>
      <c r="T284" s="7"/>
      <c r="U284" s="7"/>
    </row>
    <row r="285" spans="13:21" ht="12.75">
      <c r="M285" s="7"/>
      <c r="N285" s="7"/>
      <c r="O285" s="7"/>
      <c r="P285" s="7"/>
      <c r="Q285" s="7"/>
      <c r="R285" s="7"/>
      <c r="S285" s="7"/>
      <c r="T285" s="7"/>
      <c r="U285" s="7"/>
    </row>
    <row r="286" spans="13:21" ht="12.75">
      <c r="M286" s="7"/>
      <c r="N286" s="7"/>
      <c r="O286" s="7"/>
      <c r="P286" s="7"/>
      <c r="Q286" s="7"/>
      <c r="R286" s="7"/>
      <c r="S286" s="7"/>
      <c r="T286" s="7"/>
      <c r="U286" s="7"/>
    </row>
    <row r="287" spans="13:21" ht="12.75">
      <c r="M287" s="7"/>
      <c r="N287" s="7"/>
      <c r="O287" s="7"/>
      <c r="P287" s="7"/>
      <c r="Q287" s="7"/>
      <c r="R287" s="7"/>
      <c r="S287" s="7"/>
      <c r="T287" s="7"/>
      <c r="U287" s="7"/>
    </row>
    <row r="288" spans="13:21" ht="12.75">
      <c r="M288" s="7"/>
      <c r="N288" s="7"/>
      <c r="O288" s="7"/>
      <c r="P288" s="7"/>
      <c r="Q288" s="7"/>
      <c r="R288" s="7"/>
      <c r="S288" s="7"/>
      <c r="T288" s="7"/>
      <c r="U288" s="7"/>
    </row>
    <row r="289" spans="13:21" ht="12.75">
      <c r="M289" s="7"/>
      <c r="N289" s="7"/>
      <c r="O289" s="7"/>
      <c r="P289" s="7"/>
      <c r="Q289" s="7"/>
      <c r="R289" s="7"/>
      <c r="S289" s="7"/>
      <c r="T289" s="7"/>
      <c r="U289" s="7"/>
    </row>
    <row r="290" spans="13:21" ht="12.75">
      <c r="M290" s="7"/>
      <c r="N290" s="7"/>
      <c r="O290" s="7"/>
      <c r="P290" s="7"/>
      <c r="Q290" s="7"/>
      <c r="R290" s="7"/>
      <c r="S290" s="7"/>
      <c r="T290" s="7"/>
      <c r="U290" s="7"/>
    </row>
    <row r="291" spans="13:21" ht="12.75">
      <c r="M291" s="7"/>
      <c r="N291" s="7"/>
      <c r="O291" s="7"/>
      <c r="P291" s="7"/>
      <c r="Q291" s="7"/>
      <c r="R291" s="7"/>
      <c r="S291" s="7"/>
      <c r="T291" s="7"/>
      <c r="U291" s="7"/>
    </row>
    <row r="292" spans="13:21" ht="12.75">
      <c r="M292" s="7"/>
      <c r="N292" s="7"/>
      <c r="O292" s="7"/>
      <c r="P292" s="7"/>
      <c r="Q292" s="7"/>
      <c r="R292" s="7"/>
      <c r="S292" s="7"/>
      <c r="T292" s="7"/>
      <c r="U292" s="7"/>
    </row>
    <row r="293" spans="13:21" ht="12.75">
      <c r="M293" s="7"/>
      <c r="N293" s="7"/>
      <c r="O293" s="7"/>
      <c r="P293" s="7"/>
      <c r="Q293" s="7"/>
      <c r="R293" s="7"/>
      <c r="S293" s="7"/>
      <c r="T293" s="7"/>
      <c r="U293" s="7"/>
    </row>
    <row r="294" spans="13:21" ht="12.75">
      <c r="M294" s="7"/>
      <c r="N294" s="7"/>
      <c r="O294" s="7"/>
      <c r="P294" s="7"/>
      <c r="Q294" s="7"/>
      <c r="R294" s="7"/>
      <c r="S294" s="7"/>
      <c r="T294" s="7"/>
      <c r="U294" s="7"/>
    </row>
    <row r="295" spans="13:21" ht="12.75">
      <c r="M295" s="7"/>
      <c r="N295" s="7"/>
      <c r="O295" s="7"/>
      <c r="P295" s="7"/>
      <c r="Q295" s="7"/>
      <c r="R295" s="7"/>
      <c r="S295" s="7"/>
      <c r="T295" s="7"/>
      <c r="U295" s="7"/>
    </row>
    <row r="296" spans="13:21" ht="12.75">
      <c r="M296" s="7"/>
      <c r="N296" s="7"/>
      <c r="O296" s="7"/>
      <c r="P296" s="7"/>
      <c r="Q296" s="7"/>
      <c r="R296" s="7"/>
      <c r="S296" s="7"/>
      <c r="T296" s="7"/>
      <c r="U296" s="7"/>
    </row>
    <row r="297" spans="13:21" ht="12.75">
      <c r="M297" s="7"/>
      <c r="N297" s="7"/>
      <c r="O297" s="7"/>
      <c r="P297" s="7"/>
      <c r="Q297" s="7"/>
      <c r="R297" s="7"/>
      <c r="S297" s="7"/>
      <c r="T297" s="7"/>
      <c r="U297" s="7"/>
    </row>
    <row r="298" spans="13:21" ht="12.75">
      <c r="M298" s="7"/>
      <c r="N298" s="7"/>
      <c r="O298" s="7"/>
      <c r="P298" s="7"/>
      <c r="Q298" s="7"/>
      <c r="R298" s="7"/>
      <c r="S298" s="7"/>
      <c r="T298" s="7"/>
      <c r="U298" s="7"/>
    </row>
    <row r="299" spans="13:21" ht="12.75">
      <c r="M299" s="7"/>
      <c r="N299" s="7"/>
      <c r="O299" s="7"/>
      <c r="P299" s="7"/>
      <c r="Q299" s="7"/>
      <c r="R299" s="7"/>
      <c r="S299" s="7"/>
      <c r="T299" s="7"/>
      <c r="U299" s="7"/>
    </row>
    <row r="300" spans="13:21" ht="12.75">
      <c r="M300" s="7"/>
      <c r="N300" s="7"/>
      <c r="O300" s="7"/>
      <c r="P300" s="7"/>
      <c r="Q300" s="7"/>
      <c r="R300" s="7"/>
      <c r="S300" s="7"/>
      <c r="T300" s="7"/>
      <c r="U300" s="7"/>
    </row>
    <row r="301" spans="13:21" ht="12.75">
      <c r="M301" s="7"/>
      <c r="N301" s="7"/>
      <c r="O301" s="7"/>
      <c r="P301" s="7"/>
      <c r="Q301" s="7"/>
      <c r="R301" s="7"/>
      <c r="S301" s="7"/>
      <c r="T301" s="7"/>
      <c r="U301" s="7"/>
    </row>
    <row r="302" spans="13:21" ht="12.75">
      <c r="M302" s="7"/>
      <c r="N302" s="7"/>
      <c r="O302" s="7"/>
      <c r="P302" s="7"/>
      <c r="Q302" s="7"/>
      <c r="R302" s="7"/>
      <c r="S302" s="7"/>
      <c r="T302" s="7"/>
      <c r="U302" s="7"/>
    </row>
    <row r="303" spans="13:21" ht="12.75">
      <c r="M303" s="7"/>
      <c r="N303" s="7"/>
      <c r="O303" s="7"/>
      <c r="P303" s="7"/>
      <c r="Q303" s="7"/>
      <c r="R303" s="7"/>
      <c r="S303" s="7"/>
      <c r="T303" s="7"/>
      <c r="U303" s="7"/>
    </row>
    <row r="304" spans="13:21" ht="12.75">
      <c r="M304" s="7"/>
      <c r="N304" s="7"/>
      <c r="O304" s="7"/>
      <c r="P304" s="7"/>
      <c r="Q304" s="7"/>
      <c r="R304" s="7"/>
      <c r="S304" s="7"/>
      <c r="T304" s="7"/>
      <c r="U304" s="7"/>
    </row>
    <row r="305" spans="13:21" ht="12.75">
      <c r="M305" s="7"/>
      <c r="N305" s="7"/>
      <c r="O305" s="7"/>
      <c r="P305" s="7"/>
      <c r="Q305" s="7"/>
      <c r="R305" s="7"/>
      <c r="S305" s="7"/>
      <c r="T305" s="7"/>
      <c r="U305" s="7"/>
    </row>
    <row r="306" spans="13:21" ht="12.75">
      <c r="M306" s="7"/>
      <c r="N306" s="7"/>
      <c r="O306" s="7"/>
      <c r="P306" s="7"/>
      <c r="Q306" s="7"/>
      <c r="R306" s="7"/>
      <c r="S306" s="7"/>
      <c r="T306" s="7"/>
      <c r="U306" s="7"/>
    </row>
    <row r="307" spans="13:21" ht="12.75">
      <c r="M307" s="7"/>
      <c r="N307" s="7"/>
      <c r="O307" s="7"/>
      <c r="P307" s="7"/>
      <c r="Q307" s="7"/>
      <c r="R307" s="7"/>
      <c r="S307" s="7"/>
      <c r="T307" s="7"/>
      <c r="U307" s="7"/>
    </row>
    <row r="308" spans="13:21" ht="12.75">
      <c r="M308" s="7"/>
      <c r="N308" s="7"/>
      <c r="O308" s="7"/>
      <c r="P308" s="7"/>
      <c r="Q308" s="7"/>
      <c r="R308" s="7"/>
      <c r="S308" s="7"/>
      <c r="T308" s="7"/>
      <c r="U308" s="7"/>
    </row>
    <row r="309" spans="13:21" ht="12.75">
      <c r="M309" s="7"/>
      <c r="N309" s="7"/>
      <c r="O309" s="7"/>
      <c r="P309" s="7"/>
      <c r="Q309" s="7"/>
      <c r="R309" s="7"/>
      <c r="S309" s="7"/>
      <c r="T309" s="7"/>
      <c r="U309" s="7"/>
    </row>
    <row r="310" spans="13:21" ht="12.75">
      <c r="M310" s="7"/>
      <c r="N310" s="7"/>
      <c r="O310" s="7"/>
      <c r="P310" s="7"/>
      <c r="Q310" s="7"/>
      <c r="R310" s="7"/>
      <c r="S310" s="7"/>
      <c r="T310" s="7"/>
      <c r="U310" s="7"/>
    </row>
    <row r="311" spans="13:21" ht="12.75">
      <c r="M311" s="7"/>
      <c r="N311" s="7"/>
      <c r="O311" s="7"/>
      <c r="P311" s="7"/>
      <c r="Q311" s="7"/>
      <c r="R311" s="7"/>
      <c r="S311" s="7"/>
      <c r="T311" s="7"/>
      <c r="U311" s="7"/>
    </row>
    <row r="312" spans="13:21" ht="12.75">
      <c r="M312" s="7"/>
      <c r="N312" s="7"/>
      <c r="O312" s="7"/>
      <c r="P312" s="7"/>
      <c r="Q312" s="7"/>
      <c r="R312" s="7"/>
      <c r="S312" s="7"/>
      <c r="T312" s="7"/>
      <c r="U312" s="7"/>
    </row>
    <row r="313" spans="13:21" ht="12.75">
      <c r="M313" s="7"/>
      <c r="N313" s="7"/>
      <c r="O313" s="7"/>
      <c r="P313" s="7"/>
      <c r="Q313" s="7"/>
      <c r="R313" s="7"/>
      <c r="S313" s="7"/>
      <c r="T313" s="7"/>
      <c r="U313" s="7"/>
    </row>
    <row r="314" spans="13:21" ht="12.75">
      <c r="M314" s="7"/>
      <c r="N314" s="7"/>
      <c r="O314" s="7"/>
      <c r="P314" s="7"/>
      <c r="Q314" s="7"/>
      <c r="R314" s="7"/>
      <c r="S314" s="7"/>
      <c r="T314" s="7"/>
      <c r="U314" s="7"/>
    </row>
    <row r="315" spans="13:21" ht="12.75">
      <c r="M315" s="7"/>
      <c r="N315" s="7"/>
      <c r="O315" s="7"/>
      <c r="P315" s="7"/>
      <c r="Q315" s="7"/>
      <c r="R315" s="7"/>
      <c r="S315" s="7"/>
      <c r="T315" s="7"/>
      <c r="U315" s="7"/>
    </row>
    <row r="316" spans="13:21" ht="12.75">
      <c r="M316" s="7"/>
      <c r="N316" s="7"/>
      <c r="O316" s="7"/>
      <c r="P316" s="7"/>
      <c r="Q316" s="7"/>
      <c r="R316" s="7"/>
      <c r="S316" s="7"/>
      <c r="T316" s="7"/>
      <c r="U316" s="7"/>
    </row>
    <row r="317" spans="13:21" ht="12.75">
      <c r="M317" s="7"/>
      <c r="N317" s="7"/>
      <c r="O317" s="7"/>
      <c r="P317" s="7"/>
      <c r="Q317" s="7"/>
      <c r="R317" s="7"/>
      <c r="S317" s="7"/>
      <c r="T317" s="7"/>
      <c r="U317" s="7"/>
    </row>
    <row r="318" spans="13:21" ht="12.75">
      <c r="M318" s="7"/>
      <c r="N318" s="7"/>
      <c r="O318" s="7"/>
      <c r="P318" s="7"/>
      <c r="Q318" s="7"/>
      <c r="R318" s="7"/>
      <c r="S318" s="7"/>
      <c r="T318" s="7"/>
      <c r="U318" s="7"/>
    </row>
    <row r="319" spans="13:21" ht="12.75">
      <c r="M319" s="7"/>
      <c r="N319" s="7"/>
      <c r="O319" s="7"/>
      <c r="P319" s="7"/>
      <c r="Q319" s="7"/>
      <c r="R319" s="7"/>
      <c r="S319" s="7"/>
      <c r="T319" s="7"/>
      <c r="U319" s="7"/>
    </row>
    <row r="320" spans="13:21" ht="12.75">
      <c r="M320" s="7"/>
      <c r="N320" s="7"/>
      <c r="O320" s="7"/>
      <c r="P320" s="7"/>
      <c r="Q320" s="7"/>
      <c r="R320" s="7"/>
      <c r="S320" s="7"/>
      <c r="T320" s="7"/>
      <c r="U320" s="7"/>
    </row>
    <row r="321" spans="13:21" ht="12.75">
      <c r="M321" s="7"/>
      <c r="N321" s="7"/>
      <c r="O321" s="7"/>
      <c r="P321" s="7"/>
      <c r="Q321" s="7"/>
      <c r="R321" s="7"/>
      <c r="S321" s="7"/>
      <c r="T321" s="7"/>
      <c r="U321" s="7"/>
    </row>
    <row r="322" spans="13:21" ht="12.75">
      <c r="M322" s="7"/>
      <c r="N322" s="7"/>
      <c r="O322" s="7"/>
      <c r="P322" s="7"/>
      <c r="Q322" s="7"/>
      <c r="R322" s="7"/>
      <c r="S322" s="7"/>
      <c r="T322" s="7"/>
      <c r="U322" s="7"/>
    </row>
    <row r="323" spans="13:21" ht="12.75">
      <c r="M323" s="7"/>
      <c r="N323" s="7"/>
      <c r="O323" s="7"/>
      <c r="P323" s="7"/>
      <c r="Q323" s="7"/>
      <c r="R323" s="7"/>
      <c r="S323" s="7"/>
      <c r="T323" s="7"/>
      <c r="U323" s="7"/>
    </row>
    <row r="324" spans="13:21" ht="12.75">
      <c r="M324" s="7"/>
      <c r="N324" s="7"/>
      <c r="O324" s="7"/>
      <c r="P324" s="7"/>
      <c r="Q324" s="7"/>
      <c r="R324" s="7"/>
      <c r="S324" s="7"/>
      <c r="T324" s="7"/>
      <c r="U324" s="7"/>
    </row>
    <row r="325" spans="13:21" ht="12.75">
      <c r="M325" s="7"/>
      <c r="N325" s="7"/>
      <c r="O325" s="7"/>
      <c r="P325" s="7"/>
      <c r="Q325" s="7"/>
      <c r="R325" s="7"/>
      <c r="S325" s="7"/>
      <c r="T325" s="7"/>
      <c r="U325" s="7"/>
    </row>
    <row r="326" spans="13:21" ht="12.75">
      <c r="M326" s="7"/>
      <c r="N326" s="7"/>
      <c r="O326" s="7"/>
      <c r="P326" s="7"/>
      <c r="Q326" s="7"/>
      <c r="R326" s="7"/>
      <c r="S326" s="7"/>
      <c r="T326" s="7"/>
      <c r="U326" s="7"/>
    </row>
    <row r="327" spans="13:21" ht="12.75">
      <c r="M327" s="7"/>
      <c r="N327" s="7"/>
      <c r="O327" s="7"/>
      <c r="P327" s="7"/>
      <c r="Q327" s="7"/>
      <c r="R327" s="7"/>
      <c r="S327" s="7"/>
      <c r="T327" s="7"/>
      <c r="U327" s="7"/>
    </row>
    <row r="328" spans="13:21" ht="12.75">
      <c r="M328" s="7"/>
      <c r="N328" s="7"/>
      <c r="O328" s="7"/>
      <c r="P328" s="7"/>
      <c r="Q328" s="7"/>
      <c r="R328" s="7"/>
      <c r="S328" s="7"/>
      <c r="T328" s="7"/>
      <c r="U328" s="7"/>
    </row>
    <row r="329" spans="13:21" ht="12.75">
      <c r="M329" s="7"/>
      <c r="N329" s="7"/>
      <c r="O329" s="7"/>
      <c r="P329" s="7"/>
      <c r="Q329" s="7"/>
      <c r="R329" s="7"/>
      <c r="S329" s="7"/>
      <c r="T329" s="7"/>
      <c r="U329" s="7"/>
    </row>
    <row r="330" spans="13:21" ht="12.75">
      <c r="M330" s="7"/>
      <c r="N330" s="7"/>
      <c r="O330" s="7"/>
      <c r="P330" s="7"/>
      <c r="Q330" s="7"/>
      <c r="R330" s="7"/>
      <c r="S330" s="7"/>
      <c r="T330" s="7"/>
      <c r="U330" s="7"/>
    </row>
    <row r="331" spans="13:21" ht="12.75">
      <c r="M331" s="7"/>
      <c r="N331" s="7"/>
      <c r="O331" s="7"/>
      <c r="P331" s="7"/>
      <c r="Q331" s="7"/>
      <c r="R331" s="7"/>
      <c r="S331" s="7"/>
      <c r="T331" s="7"/>
      <c r="U331" s="7"/>
    </row>
    <row r="332" spans="13:21" ht="12.75">
      <c r="M332" s="7"/>
      <c r="N332" s="7"/>
      <c r="O332" s="7"/>
      <c r="P332" s="7"/>
      <c r="Q332" s="7"/>
      <c r="R332" s="7"/>
      <c r="S332" s="7"/>
      <c r="T332" s="7"/>
      <c r="U332" s="7"/>
    </row>
    <row r="333" spans="13:21" ht="12.75">
      <c r="M333" s="7"/>
      <c r="N333" s="7"/>
      <c r="O333" s="7"/>
      <c r="P333" s="7"/>
      <c r="Q333" s="7"/>
      <c r="R333" s="7"/>
      <c r="S333" s="7"/>
      <c r="T333" s="7"/>
      <c r="U333" s="7"/>
    </row>
    <row r="334" spans="13:21" ht="12.75">
      <c r="M334" s="7"/>
      <c r="N334" s="7"/>
      <c r="O334" s="7"/>
      <c r="P334" s="7"/>
      <c r="Q334" s="7"/>
      <c r="R334" s="7"/>
      <c r="S334" s="7"/>
      <c r="T334" s="7"/>
      <c r="U334" s="7"/>
    </row>
    <row r="335" spans="13:21" ht="12.75">
      <c r="M335" s="7"/>
      <c r="N335" s="7"/>
      <c r="O335" s="7"/>
      <c r="P335" s="7"/>
      <c r="Q335" s="7"/>
      <c r="R335" s="7"/>
      <c r="S335" s="7"/>
      <c r="T335" s="7"/>
      <c r="U335" s="7"/>
    </row>
    <row r="336" spans="13:21" ht="12.75">
      <c r="M336" s="7"/>
      <c r="N336" s="7"/>
      <c r="O336" s="7"/>
      <c r="P336" s="7"/>
      <c r="Q336" s="7"/>
      <c r="R336" s="7"/>
      <c r="S336" s="7"/>
      <c r="T336" s="7"/>
      <c r="U336" s="7"/>
    </row>
    <row r="337" spans="13:21" ht="12.75">
      <c r="M337" s="7"/>
      <c r="N337" s="7"/>
      <c r="O337" s="7"/>
      <c r="P337" s="7"/>
      <c r="Q337" s="7"/>
      <c r="R337" s="7"/>
      <c r="S337" s="7"/>
      <c r="T337" s="7"/>
      <c r="U337" s="7"/>
    </row>
    <row r="338" spans="13:21" ht="12.75">
      <c r="M338" s="7"/>
      <c r="N338" s="7"/>
      <c r="O338" s="7"/>
      <c r="P338" s="7"/>
      <c r="Q338" s="7"/>
      <c r="R338" s="7"/>
      <c r="S338" s="7"/>
      <c r="T338" s="7"/>
      <c r="U338" s="7"/>
    </row>
    <row r="339" spans="13:21" ht="12.75">
      <c r="M339" s="7"/>
      <c r="N339" s="7"/>
      <c r="O339" s="7"/>
      <c r="P339" s="7"/>
      <c r="Q339" s="7"/>
      <c r="R339" s="7"/>
      <c r="S339" s="7"/>
      <c r="T339" s="7"/>
      <c r="U339" s="7"/>
    </row>
    <row r="340" spans="13:21" ht="12.75">
      <c r="M340" s="7"/>
      <c r="N340" s="7"/>
      <c r="O340" s="7"/>
      <c r="P340" s="7"/>
      <c r="Q340" s="7"/>
      <c r="R340" s="7"/>
      <c r="S340" s="7"/>
      <c r="T340" s="7"/>
      <c r="U340" s="7"/>
    </row>
    <row r="341" spans="13:21" ht="12.75">
      <c r="M341" s="7"/>
      <c r="N341" s="7"/>
      <c r="O341" s="7"/>
      <c r="P341" s="7"/>
      <c r="Q341" s="7"/>
      <c r="R341" s="7"/>
      <c r="S341" s="7"/>
      <c r="T341" s="7"/>
      <c r="U341" s="7"/>
    </row>
    <row r="342" spans="13:21" ht="12.75">
      <c r="M342" s="7"/>
      <c r="N342" s="7"/>
      <c r="O342" s="7"/>
      <c r="P342" s="7"/>
      <c r="Q342" s="7"/>
      <c r="R342" s="7"/>
      <c r="S342" s="7"/>
      <c r="T342" s="7"/>
      <c r="U342" s="7"/>
    </row>
    <row r="343" spans="13:21" ht="12.75">
      <c r="M343" s="7"/>
      <c r="N343" s="7"/>
      <c r="O343" s="7"/>
      <c r="P343" s="7"/>
      <c r="Q343" s="7"/>
      <c r="R343" s="7"/>
      <c r="S343" s="7"/>
      <c r="T343" s="7"/>
      <c r="U343" s="7"/>
    </row>
    <row r="344" spans="13:21" ht="12.75">
      <c r="M344" s="7"/>
      <c r="N344" s="7"/>
      <c r="O344" s="7"/>
      <c r="P344" s="7"/>
      <c r="Q344" s="7"/>
      <c r="R344" s="7"/>
      <c r="S344" s="7"/>
      <c r="T344" s="7"/>
      <c r="U344" s="7"/>
    </row>
    <row r="345" spans="13:21" ht="12.75">
      <c r="M345" s="7"/>
      <c r="N345" s="7"/>
      <c r="O345" s="7"/>
      <c r="P345" s="7"/>
      <c r="Q345" s="7"/>
      <c r="R345" s="7"/>
      <c r="S345" s="7"/>
      <c r="T345" s="7"/>
      <c r="U345" s="7"/>
    </row>
    <row r="346" spans="13:21" ht="12.75">
      <c r="M346" s="7"/>
      <c r="N346" s="7"/>
      <c r="O346" s="7"/>
      <c r="P346" s="7"/>
      <c r="Q346" s="7"/>
      <c r="R346" s="7"/>
      <c r="S346" s="7"/>
      <c r="T346" s="7"/>
      <c r="U346" s="7"/>
    </row>
    <row r="347" spans="13:21" ht="12.75">
      <c r="M347" s="7"/>
      <c r="N347" s="7"/>
      <c r="O347" s="7"/>
      <c r="P347" s="7"/>
      <c r="Q347" s="7"/>
      <c r="R347" s="7"/>
      <c r="S347" s="7"/>
      <c r="T347" s="7"/>
      <c r="U347" s="7"/>
    </row>
    <row r="348" spans="13:21" ht="12.75">
      <c r="M348" s="7"/>
      <c r="N348" s="7"/>
      <c r="O348" s="7"/>
      <c r="P348" s="7"/>
      <c r="Q348" s="7"/>
      <c r="R348" s="7"/>
      <c r="S348" s="7"/>
      <c r="T348" s="7"/>
      <c r="U348" s="7"/>
    </row>
    <row r="349" spans="13:21" ht="12.75">
      <c r="M349" s="7"/>
      <c r="N349" s="7"/>
      <c r="O349" s="7"/>
      <c r="P349" s="7"/>
      <c r="Q349" s="7"/>
      <c r="R349" s="7"/>
      <c r="S349" s="7"/>
      <c r="T349" s="7"/>
      <c r="U349" s="7"/>
    </row>
    <row r="350" spans="13:21" ht="12.75">
      <c r="M350" s="7"/>
      <c r="N350" s="7"/>
      <c r="O350" s="7"/>
      <c r="P350" s="7"/>
      <c r="Q350" s="7"/>
      <c r="R350" s="7"/>
      <c r="S350" s="7"/>
      <c r="T350" s="7"/>
      <c r="U350" s="7"/>
    </row>
    <row r="351" spans="13:21" ht="12.75">
      <c r="M351" s="7"/>
      <c r="N351" s="7"/>
      <c r="O351" s="7"/>
      <c r="P351" s="7"/>
      <c r="Q351" s="7"/>
      <c r="R351" s="7"/>
      <c r="S351" s="7"/>
      <c r="T351" s="7"/>
      <c r="U351" s="7"/>
    </row>
    <row r="352" spans="13:21" ht="12.75">
      <c r="M352" s="7"/>
      <c r="N352" s="7"/>
      <c r="O352" s="7"/>
      <c r="P352" s="7"/>
      <c r="Q352" s="7"/>
      <c r="R352" s="7"/>
      <c r="S352" s="7"/>
      <c r="T352" s="7"/>
      <c r="U352" s="7"/>
    </row>
    <row r="353" spans="13:21" ht="12.75">
      <c r="M353" s="7"/>
      <c r="N353" s="7"/>
      <c r="O353" s="7"/>
      <c r="P353" s="7"/>
      <c r="Q353" s="7"/>
      <c r="R353" s="7"/>
      <c r="S353" s="7"/>
      <c r="T353" s="7"/>
      <c r="U353" s="7"/>
    </row>
    <row r="354" spans="13:21" ht="12.75">
      <c r="M354" s="7"/>
      <c r="N354" s="7"/>
      <c r="O354" s="7"/>
      <c r="P354" s="7"/>
      <c r="Q354" s="7"/>
      <c r="R354" s="7"/>
      <c r="S354" s="7"/>
      <c r="T354" s="7"/>
      <c r="U354" s="7"/>
    </row>
    <row r="355" spans="13:21" ht="12.75">
      <c r="M355" s="7"/>
      <c r="N355" s="7"/>
      <c r="O355" s="7"/>
      <c r="P355" s="7"/>
      <c r="Q355" s="7"/>
      <c r="R355" s="7"/>
      <c r="S355" s="7"/>
      <c r="T355" s="7"/>
      <c r="U355" s="7"/>
    </row>
    <row r="356" spans="13:21" ht="12.75">
      <c r="M356" s="7"/>
      <c r="N356" s="7"/>
      <c r="O356" s="7"/>
      <c r="P356" s="7"/>
      <c r="Q356" s="7"/>
      <c r="R356" s="7"/>
      <c r="S356" s="7"/>
      <c r="T356" s="7"/>
      <c r="U356" s="7"/>
    </row>
    <row r="357" spans="13:21" ht="12.75">
      <c r="M357" s="7"/>
      <c r="N357" s="7"/>
      <c r="O357" s="7"/>
      <c r="P357" s="7"/>
      <c r="Q357" s="7"/>
      <c r="R357" s="7"/>
      <c r="S357" s="7"/>
      <c r="T357" s="7"/>
      <c r="U357" s="7"/>
    </row>
    <row r="358" spans="13:21" ht="12.75">
      <c r="M358" s="7"/>
      <c r="N358" s="7"/>
      <c r="O358" s="7"/>
      <c r="P358" s="7"/>
      <c r="Q358" s="7"/>
      <c r="R358" s="7"/>
      <c r="S358" s="7"/>
      <c r="T358" s="7"/>
      <c r="U358" s="7"/>
    </row>
    <row r="359" spans="13:21" ht="12.75">
      <c r="M359" s="7"/>
      <c r="N359" s="7"/>
      <c r="O359" s="7"/>
      <c r="P359" s="7"/>
      <c r="Q359" s="7"/>
      <c r="R359" s="7"/>
      <c r="S359" s="7"/>
      <c r="T359" s="7"/>
      <c r="U359" s="7"/>
    </row>
    <row r="360" spans="13:21" ht="12.75">
      <c r="M360" s="7"/>
      <c r="N360" s="7"/>
      <c r="O360" s="7"/>
      <c r="P360" s="7"/>
      <c r="Q360" s="7"/>
      <c r="R360" s="7"/>
      <c r="S360" s="7"/>
      <c r="T360" s="7"/>
      <c r="U360" s="7"/>
    </row>
    <row r="361" spans="13:21" ht="12.75">
      <c r="M361" s="7"/>
      <c r="N361" s="7"/>
      <c r="O361" s="7"/>
      <c r="P361" s="7"/>
      <c r="Q361" s="7"/>
      <c r="R361" s="7"/>
      <c r="S361" s="7"/>
      <c r="T361" s="7"/>
      <c r="U361" s="7"/>
    </row>
    <row r="362" spans="13:21" ht="12.75">
      <c r="M362" s="7"/>
      <c r="N362" s="7"/>
      <c r="O362" s="7"/>
      <c r="P362" s="7"/>
      <c r="Q362" s="7"/>
      <c r="R362" s="7"/>
      <c r="S362" s="7"/>
      <c r="T362" s="7"/>
      <c r="U362" s="7"/>
    </row>
    <row r="363" spans="13:21" ht="12.75">
      <c r="M363" s="7"/>
      <c r="N363" s="7"/>
      <c r="O363" s="7"/>
      <c r="P363" s="7"/>
      <c r="Q363" s="7"/>
      <c r="R363" s="7"/>
      <c r="S363" s="7"/>
      <c r="T363" s="7"/>
      <c r="U363" s="7"/>
    </row>
    <row r="364" spans="13:21" ht="12.75">
      <c r="M364" s="7"/>
      <c r="N364" s="7"/>
      <c r="O364" s="7"/>
      <c r="P364" s="7"/>
      <c r="Q364" s="7"/>
      <c r="R364" s="7"/>
      <c r="S364" s="7"/>
      <c r="T364" s="7"/>
      <c r="U364" s="7"/>
    </row>
    <row r="365" spans="13:21" ht="12.75">
      <c r="M365" s="7"/>
      <c r="N365" s="7"/>
      <c r="O365" s="7"/>
      <c r="P365" s="7"/>
      <c r="Q365" s="7"/>
      <c r="R365" s="7"/>
      <c r="S365" s="7"/>
      <c r="T365" s="7"/>
      <c r="U365" s="7"/>
    </row>
    <row r="366" spans="13:21" ht="12.75">
      <c r="M366" s="7"/>
      <c r="N366" s="7"/>
      <c r="O366" s="7"/>
      <c r="P366" s="7"/>
      <c r="Q366" s="7"/>
      <c r="R366" s="7"/>
      <c r="S366" s="7"/>
      <c r="T366" s="7"/>
      <c r="U366" s="7"/>
    </row>
    <row r="367" spans="13:21" ht="12.75">
      <c r="M367" s="7"/>
      <c r="N367" s="7"/>
      <c r="O367" s="7"/>
      <c r="P367" s="7"/>
      <c r="Q367" s="7"/>
      <c r="R367" s="7"/>
      <c r="S367" s="7"/>
      <c r="T367" s="7"/>
      <c r="U367" s="7"/>
    </row>
    <row r="368" spans="13:21" ht="12.75">
      <c r="M368" s="7"/>
      <c r="N368" s="7"/>
      <c r="O368" s="7"/>
      <c r="P368" s="7"/>
      <c r="Q368" s="7"/>
      <c r="R368" s="7"/>
      <c r="S368" s="7"/>
      <c r="T368" s="7"/>
      <c r="U368" s="7"/>
    </row>
    <row r="369" spans="13:21" ht="12.75">
      <c r="M369" s="7"/>
      <c r="N369" s="7"/>
      <c r="O369" s="7"/>
      <c r="P369" s="7"/>
      <c r="Q369" s="7"/>
      <c r="R369" s="7"/>
      <c r="S369" s="7"/>
      <c r="T369" s="7"/>
      <c r="U369" s="7"/>
    </row>
    <row r="370" spans="13:21" ht="12.75">
      <c r="M370" s="7"/>
      <c r="N370" s="7"/>
      <c r="O370" s="7"/>
      <c r="P370" s="7"/>
      <c r="Q370" s="7"/>
      <c r="R370" s="7"/>
      <c r="S370" s="7"/>
      <c r="T370" s="7"/>
      <c r="U370" s="7"/>
    </row>
    <row r="371" spans="13:21" ht="12.75">
      <c r="M371" s="7"/>
      <c r="N371" s="7"/>
      <c r="O371" s="7"/>
      <c r="P371" s="7"/>
      <c r="Q371" s="7"/>
      <c r="R371" s="7"/>
      <c r="S371" s="7"/>
      <c r="T371" s="7"/>
      <c r="U371" s="7"/>
    </row>
    <row r="372" spans="13:21" ht="12.75">
      <c r="M372" s="7"/>
      <c r="N372" s="7"/>
      <c r="O372" s="7"/>
      <c r="P372" s="7"/>
      <c r="Q372" s="7"/>
      <c r="R372" s="7"/>
      <c r="S372" s="7"/>
      <c r="T372" s="7"/>
      <c r="U372" s="7"/>
    </row>
    <row r="373" spans="13:21" ht="12.75">
      <c r="M373" s="7"/>
      <c r="N373" s="7"/>
      <c r="O373" s="7"/>
      <c r="P373" s="7"/>
      <c r="Q373" s="7"/>
      <c r="R373" s="7"/>
      <c r="S373" s="7"/>
      <c r="T373" s="7"/>
      <c r="U373" s="7"/>
    </row>
    <row r="374" spans="13:21" ht="12.75">
      <c r="M374" s="7"/>
      <c r="N374" s="7"/>
      <c r="O374" s="7"/>
      <c r="P374" s="7"/>
      <c r="Q374" s="7"/>
      <c r="R374" s="7"/>
      <c r="S374" s="7"/>
      <c r="T374" s="7"/>
      <c r="U374" s="7"/>
    </row>
    <row r="375" spans="13:21" ht="12.75">
      <c r="M375" s="7"/>
      <c r="N375" s="7"/>
      <c r="O375" s="7"/>
      <c r="P375" s="7"/>
      <c r="Q375" s="7"/>
      <c r="R375" s="7"/>
      <c r="S375" s="7"/>
      <c r="T375" s="7"/>
      <c r="U375" s="7"/>
    </row>
    <row r="376" spans="13:21" ht="12.75">
      <c r="M376" s="7"/>
      <c r="N376" s="7"/>
      <c r="O376" s="7"/>
      <c r="P376" s="7"/>
      <c r="Q376" s="7"/>
      <c r="R376" s="7"/>
      <c r="S376" s="7"/>
      <c r="T376" s="7"/>
      <c r="U376" s="7"/>
    </row>
    <row r="377" spans="13:21" ht="12.75">
      <c r="M377" s="7"/>
      <c r="N377" s="7"/>
      <c r="O377" s="7"/>
      <c r="P377" s="7"/>
      <c r="Q377" s="7"/>
      <c r="R377" s="7"/>
      <c r="S377" s="7"/>
      <c r="T377" s="7"/>
      <c r="U377" s="7"/>
    </row>
    <row r="378" spans="13:21" ht="12.75">
      <c r="M378" s="7"/>
      <c r="N378" s="7"/>
      <c r="O378" s="7"/>
      <c r="P378" s="7"/>
      <c r="Q378" s="7"/>
      <c r="R378" s="7"/>
      <c r="S378" s="7"/>
      <c r="T378" s="7"/>
      <c r="U378" s="7"/>
    </row>
  </sheetData>
  <mergeCells count="1">
    <mergeCell ref="A170:E170"/>
  </mergeCells>
  <printOptions/>
  <pageMargins left="0.59" right="0.75" top="1" bottom="1" header="0.5" footer="0.5"/>
  <pageSetup fitToHeight="3" fitToWidth="1" horizontalDpi="600" verticalDpi="600" orientation="landscape" paperSize="9" scale="80" r:id="rId1"/>
  <rowBreaks count="1" manualBreakCount="1">
    <brk id="7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Павловна</dc:creator>
  <cp:keywords/>
  <dc:description/>
  <cp:lastModifiedBy>1</cp:lastModifiedBy>
  <cp:lastPrinted>2014-02-21T08:39:57Z</cp:lastPrinted>
  <dcterms:created xsi:type="dcterms:W3CDTF">2008-01-02T09:49:43Z</dcterms:created>
  <dcterms:modified xsi:type="dcterms:W3CDTF">2014-09-04T08:41:41Z</dcterms:modified>
  <cp:category/>
  <cp:version/>
  <cp:contentType/>
  <cp:contentStatus/>
</cp:coreProperties>
</file>