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 миський_анализ" sheetId="1" r:id="rId1"/>
  </sheets>
  <definedNames>
    <definedName name="_xlnm.Print_Titles" localSheetId="0">' миський_анализ'!$4:$6</definedName>
    <definedName name="_xlnm.Print_Area" localSheetId="0">' миський_анализ'!$A$1:$J$147</definedName>
  </definedNames>
  <calcPr fullCalcOnLoad="1"/>
</workbook>
</file>

<file path=xl/sharedStrings.xml><?xml version="1.0" encoding="utf-8"?>
<sst xmlns="http://schemas.openxmlformats.org/spreadsheetml/2006/main" count="177" uniqueCount="157">
  <si>
    <t xml:space="preserve">ВИДАТКИ  </t>
  </si>
  <si>
    <t>міський</t>
  </si>
  <si>
    <t>(тис.грн.)</t>
  </si>
  <si>
    <t>2011 рік</t>
  </si>
  <si>
    <t>до плану 2011 року</t>
  </si>
  <si>
    <t>План на рік з урахуванням змін</t>
  </si>
  <si>
    <t>Відхилення</t>
  </si>
  <si>
    <t>%</t>
  </si>
  <si>
    <t>1</t>
  </si>
  <si>
    <t>Загальний фонд</t>
  </si>
  <si>
    <t>Органи місцевого самоврядування</t>
  </si>
  <si>
    <t>Правоохоронна діяльність (СМЕП)</t>
  </si>
  <si>
    <t>Освіта</t>
  </si>
  <si>
    <t>в тому числі виплати по статті 57 ЗУ "Про освіту" за рахунок субвенції з державного бюджету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</si>
  <si>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</si>
  <si>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</si>
  <si>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</si>
  <si>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</si>
  <si>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</si>
  <si>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</si>
  <si>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Витрати на поховання учасників бойових дій</t>
  </si>
  <si>
    <t>Пільги, що надаються населенню  на оплату ЖКП і природного газу</t>
  </si>
  <si>
    <t>Інші пільги ветеранам війни (за рахунок субвенції з ДБ)</t>
  </si>
  <si>
    <t>Інші пільги громадянам, які постраждали внаслідок Чорнобильської катастрофи...</t>
  </si>
  <si>
    <t>Інші пільги ветеранам військової служби, ветеранам органів внутрішніх справ...</t>
  </si>
  <si>
    <t>Житлово-комунальне господарство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</si>
  <si>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</si>
  <si>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</si>
  <si>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</si>
  <si>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</si>
  <si>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</si>
  <si>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Благоустрій</t>
  </si>
  <si>
    <t xml:space="preserve">   Видатки на впровадження засобів обліку витрат та регулювання споживання води, теплоенергії </t>
  </si>
  <si>
    <t xml:space="preserve">   Комбінати комунальних підприємств та інші підприємства</t>
  </si>
  <si>
    <t xml:space="preserve">   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</si>
  <si>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</si>
  <si>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</si>
  <si>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   Телебачення i радiомовлення</t>
  </si>
  <si>
    <t xml:space="preserve">   Періодичні видання (газети, журнали)</t>
  </si>
  <si>
    <t xml:space="preserve">   телебачення</t>
  </si>
  <si>
    <t xml:space="preserve">   Інші засоби масової інформації </t>
  </si>
  <si>
    <t>Фізкультура і спорт</t>
  </si>
  <si>
    <t>Будівництво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</si>
  <si>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</si>
  <si>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</si>
  <si>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</si>
  <si>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Інші послуги, пов'язані з економічною діяльністю</t>
  </si>
  <si>
    <t>Попередження та ліквідація надзвичайних ситуацій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</si>
  <si>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</si>
  <si>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Видатки, не віднесені до основних груп</t>
  </si>
  <si>
    <t>Резервний фонд</t>
  </si>
  <si>
    <t>Проведення виборів місцевих рад</t>
  </si>
  <si>
    <t>Інші видатки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</si>
  <si>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</si>
  <si>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</si>
  <si>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</si>
  <si>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</si>
  <si>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</si>
  <si>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</si>
  <si>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</si>
  <si>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</si>
  <si>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</si>
  <si>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</si>
  <si>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</si>
  <si>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</si>
  <si>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Разом видатків</t>
  </si>
  <si>
    <t>Дотації та субвенції районним та селищному бюджетам</t>
  </si>
  <si>
    <t>Дотація вирівнювання селищному бюджету</t>
  </si>
  <si>
    <t>Субвенція на виконання власних повноважень бюджету с.Нового</t>
  </si>
  <si>
    <t>Додаткова дотація з державного бюджету  на вирівнювання фінансової забезпеченості районним бюджетам</t>
  </si>
  <si>
    <t>Додаткова дотація з ДБ на забезпечення видатків на оплату праці (ІІІ етап ЄТС)</t>
  </si>
  <si>
    <t>Додаткова дотація з ДБ на забезпечення видатків на оплату праці (ІІ етап ЄТС)</t>
  </si>
  <si>
    <t>Кошти, що передаються із загального фонду до бюджету розвитку</t>
  </si>
  <si>
    <t>Всього видатків за функціональною класифікацією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</si>
  <si>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</si>
  <si>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</si>
  <si>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</si>
  <si>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</si>
  <si>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</si>
  <si>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</si>
  <si>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</si>
  <si>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</si>
  <si>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</si>
  <si>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>Трансферти районним у місті бюджетам за рахунок субвенцій з державного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</si>
  <si>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</si>
  <si>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</si>
  <si>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</si>
  <si>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</si>
  <si>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</si>
  <si>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</si>
  <si>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>здійснення виплат, визначених ЗУ "Про реструктуризацію заборгованості з виплат, передбачених ст. 57 ЗУ "Про освіту"</t>
  </si>
  <si>
    <t>Трансферти районним та селищному у місті бюджетам за рахунок субвенцій з обласного бюджету</t>
  </si>
  <si>
    <t>фінансування у 2006 році Програм-переможців Всеукраїнського конкурсу проектів та програм розвитку місцевого самоврядування 2005 року</t>
  </si>
  <si>
    <t xml:space="preserve">Інші субвенції </t>
  </si>
  <si>
    <t>Разом видатків загального фонду з субвенціями з державного бюджету</t>
  </si>
  <si>
    <t>Спеціальний фонд</t>
  </si>
  <si>
    <t>Будівництво в т.ч.</t>
  </si>
  <si>
    <t>Дорожнє господарство</t>
  </si>
  <si>
    <t>Цільові фонди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</si>
  <si>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</si>
  <si>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</si>
  <si>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</si>
  <si>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 xml:space="preserve">   в т. ч.: апарат управління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</si>
  <si>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</si>
  <si>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</si>
  <si>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</si>
  <si>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</si>
  <si>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</si>
  <si>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</si>
  <si>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 xml:space="preserve">   житлово-комунальне господарство</t>
  </si>
  <si>
    <t xml:space="preserve">   інші</t>
  </si>
  <si>
    <t>фінансування ремонту приміщень управління праці та соцзахисту виконавчих органів районних у містах рад</t>
  </si>
  <si>
    <t>погашення зобов'язань держави за знеціненими заощадженнями громадян в установах Ощадного банку</t>
  </si>
  <si>
    <t>погашення заборгованості минулих років з різниці в тарифах</t>
  </si>
  <si>
    <t>надання пільг та житлових субсидій на оплату енергоносіїв та ЖКП</t>
  </si>
  <si>
    <t xml:space="preserve">на виконання інвестиційних проектів </t>
  </si>
  <si>
    <t>Разом видатків по спеціальному фонду</t>
  </si>
  <si>
    <t>Всього видатків по загальному та спеціальному фондах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</si>
  <si>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</si>
  <si>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</si>
  <si>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</si>
  <si>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</si>
  <si>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</si>
  <si>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 xml:space="preserve">   дорожнє господарство</t>
  </si>
  <si>
    <t xml:space="preserve">   збереження пам`яток історії та культури</t>
  </si>
  <si>
    <t xml:space="preserve">   розробка схем та проектних рішень масового застосування</t>
  </si>
  <si>
    <t xml:space="preserve">   землеустрій</t>
  </si>
  <si>
    <t>Інші пільги ветеранам війни, особам, на яких поширюється чинність Закону України "Про статус ветеранів війни, гарантії їх  соціального захисту"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</si>
  <si>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</si>
  <si>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інші видатки</t>
  </si>
  <si>
    <t xml:space="preserve">   внески у статутні фонди комунальних підприємств</t>
  </si>
  <si>
    <r>
      <t xml:space="preserve">Соцзахист та забезпечення </t>
    </r>
    <r>
      <rPr>
        <sz val="11"/>
        <rFont val="Times New Roman Cyr"/>
        <family val="0"/>
      </rPr>
      <t>(інші пільги ветеранам війни за рахунок субвенціїї з ДБ)</t>
    </r>
  </si>
  <si>
    <t>Транспорт, дорожнє господарство, з них:</t>
  </si>
  <si>
    <t xml:space="preserve">   Інші заходи у сфері автомобільного транспорту</t>
  </si>
  <si>
    <t xml:space="preserve">   Інші заходи у сфері електротранспорту </t>
  </si>
  <si>
    <t xml:space="preserve">   Видатки на проведення робіт, пов"язаних із будівництвом, реконструкцією, ремонтом та утриманням автодоріг</t>
  </si>
  <si>
    <t>Відхи-лення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</si>
  <si>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</si>
  <si>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Факт за І квартал 2010 року </t>
  </si>
  <si>
    <t>План на І квартал</t>
  </si>
  <si>
    <t>Факт за                І квартал</t>
  </si>
  <si>
    <t>до плану І кварталу 2011 року</t>
  </si>
  <si>
    <t>до факту І кварталу 2010 року</t>
  </si>
  <si>
    <t>Перевищення доходів над видатками</t>
  </si>
  <si>
    <t xml:space="preserve">- зміни залишків коштів </t>
  </si>
  <si>
    <t>зміна залишків</t>
  </si>
  <si>
    <t xml:space="preserve">кошти передані до спеціального фонду </t>
  </si>
  <si>
    <t>Залишок на початок року</t>
  </si>
  <si>
    <t>Залишок на кінець року</t>
  </si>
  <si>
    <t>Дефіцит (-), профіцит (+)</t>
  </si>
  <si>
    <t>-16389</t>
  </si>
  <si>
    <t>-18997,5</t>
  </si>
  <si>
    <t>159,3</t>
  </si>
  <si>
    <t>кошти передані з загального фонду</t>
  </si>
  <si>
    <t>субвенція з державного бюджету місцевим бюджетам на фінансування у 2010 році Програм-переможців</t>
  </si>
  <si>
    <t>-27609,8</t>
  </si>
  <si>
    <t>фінансування за рахунок коштів ЄКР (позичка)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</si>
</sst>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"/>
      <family val="1"/>
    </font>
    <font>
      <i/>
      <sz val="11"/>
      <name val="Times New Roman Cyr"/>
      <family val="0"/>
    </font>
    <font>
      <i/>
      <sz val="11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i/>
      <sz val="14"/>
      <name val="Times New Roman Cyr"/>
      <family val="0"/>
    </font>
    <font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center" wrapText="1"/>
    </xf>
    <xf numFmtId="172" fontId="11" fillId="0" borderId="7" xfId="0" applyNumberFormat="1" applyFont="1" applyFill="1" applyBorder="1" applyAlignment="1">
      <alignment horizontal="center" vertical="center" wrapText="1"/>
    </xf>
    <xf numFmtId="172" fontId="11" fillId="0" borderId="7" xfId="0" applyNumberFormat="1" applyFont="1" applyBorder="1" applyAlignment="1">
      <alignment horizontal="center" vertical="center" wrapText="1"/>
    </xf>
    <xf numFmtId="172" fontId="11" fillId="0" borderId="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72" fontId="11" fillId="0" borderId="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172" fontId="11" fillId="0" borderId="8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72" fontId="12" fillId="0" borderId="0" xfId="0" applyNumberFormat="1" applyFont="1" applyBorder="1" applyAlignment="1">
      <alignment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12" fillId="0" borderId="0" xfId="0" applyNumberFormat="1" applyFont="1" applyBorder="1" applyAlignment="1">
      <alignment horizontal="right" vertical="center" wrapText="1"/>
    </xf>
    <xf numFmtId="0" fontId="13" fillId="0" borderId="6" xfId="0" applyFont="1" applyFill="1" applyBorder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14" fillId="0" borderId="6" xfId="0" applyNumberFormat="1" applyFont="1" applyBorder="1" applyAlignment="1">
      <alignment vertical="center" wrapText="1"/>
    </xf>
    <xf numFmtId="172" fontId="12" fillId="3" borderId="7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172" fontId="4" fillId="3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2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172" fontId="11" fillId="5" borderId="2" xfId="0" applyNumberFormat="1" applyFont="1" applyFill="1" applyBorder="1" applyAlignment="1">
      <alignment horizontal="center" vertical="center" wrapText="1"/>
    </xf>
    <xf numFmtId="172" fontId="11" fillId="5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0" fontId="13" fillId="0" borderId="6" xfId="0" applyFont="1" applyFill="1" applyBorder="1" applyAlignment="1">
      <alignment wrapText="1"/>
    </xf>
    <xf numFmtId="49" fontId="9" fillId="0" borderId="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172" fontId="11" fillId="0" borderId="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2" fontId="4" fillId="4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172" fontId="11" fillId="0" borderId="4" xfId="0" applyNumberFormat="1" applyFont="1" applyFill="1" applyBorder="1" applyAlignment="1">
      <alignment horizontal="center" vertical="center" wrapText="1"/>
    </xf>
    <xf numFmtId="172" fontId="11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72" fontId="11" fillId="6" borderId="2" xfId="0" applyNumberFormat="1" applyFont="1" applyFill="1" applyBorder="1" applyAlignment="1">
      <alignment horizontal="center" vertical="center" wrapText="1"/>
    </xf>
    <xf numFmtId="172" fontId="11" fillId="6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2" fontId="4" fillId="9" borderId="4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12" fillId="0" borderId="7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3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11" fillId="9" borderId="2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11" fillId="9" borderId="7" xfId="0" applyNumberFormat="1" applyFont="1" applyFill="1" applyBorder="1" applyAlignment="1">
      <alignment horizontal="center" vertical="center" wrapText="1"/>
    </xf>
    <xf numFmtId="172" fontId="4" fillId="9" borderId="7" xfId="0" applyNumberFormat="1" applyFont="1" applyFill="1" applyBorder="1" applyAlignment="1">
      <alignment horizontal="center" vertical="center" wrapText="1"/>
    </xf>
    <xf numFmtId="172" fontId="12" fillId="9" borderId="7" xfId="0" applyNumberFormat="1" applyFont="1" applyFill="1" applyBorder="1" applyAlignment="1">
      <alignment horizontal="center" vertical="center" wrapText="1"/>
    </xf>
    <xf numFmtId="172" fontId="11" fillId="9" borderId="10" xfId="0" applyNumberFormat="1" applyFont="1" applyFill="1" applyBorder="1" applyAlignment="1">
      <alignment horizontal="center" vertical="center" wrapText="1"/>
    </xf>
    <xf numFmtId="172" fontId="4" fillId="9" borderId="10" xfId="0" applyNumberFormat="1" applyFont="1" applyFill="1" applyBorder="1" applyAlignment="1">
      <alignment horizontal="center" vertical="center" wrapText="1"/>
    </xf>
    <xf numFmtId="172" fontId="11" fillId="9" borderId="18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172" fontId="11" fillId="0" borderId="7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vertical="center" wrapText="1"/>
    </xf>
    <xf numFmtId="172" fontId="11" fillId="10" borderId="2" xfId="0" applyNumberFormat="1" applyFont="1" applyFill="1" applyBorder="1" applyAlignment="1">
      <alignment horizontal="center" vertical="center" wrapText="1"/>
    </xf>
    <xf numFmtId="172" fontId="11" fillId="10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72" fontId="11" fillId="10" borderId="2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Border="1" applyAlignment="1">
      <alignment horizontal="center" vertical="center" wrapText="1"/>
    </xf>
    <xf numFmtId="172" fontId="11" fillId="9" borderId="2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Border="1" applyAlignment="1">
      <alignment horizontal="center" vertical="center" wrapText="1"/>
    </xf>
    <xf numFmtId="172" fontId="11" fillId="9" borderId="25" xfId="0" applyNumberFormat="1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11" fillId="0" borderId="7" xfId="0" applyNumberFormat="1" applyFont="1" applyBorder="1" applyAlignment="1">
      <alignment horizontal="center" vertical="center" wrapText="1"/>
    </xf>
    <xf numFmtId="172" fontId="11" fillId="0" borderId="8" xfId="0" applyNumberFormat="1" applyFont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vertical="center" wrapText="1"/>
    </xf>
    <xf numFmtId="172" fontId="11" fillId="3" borderId="24" xfId="0" applyNumberFormat="1" applyFont="1" applyFill="1" applyBorder="1" applyAlignment="1">
      <alignment horizontal="center" vertical="center" wrapText="1"/>
    </xf>
    <xf numFmtId="172" fontId="11" fillId="3" borderId="27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172" fontId="11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172" fontId="11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wrapText="1"/>
    </xf>
    <xf numFmtId="49" fontId="17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35"/>
  <sheetViews>
    <sheetView showZeros="0" tabSelected="1" view="pageBreakPreview" zoomScale="85" zoomScaleNormal="75" zoomScaleSheetLayoutView="85" workbookViewId="0" topLeftCell="A1">
      <pane ySplit="6" topLeftCell="BM7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55.375" style="102" customWidth="1"/>
    <col min="2" max="2" width="10.625" style="98" customWidth="1"/>
    <col min="3" max="3" width="9.75390625" style="100" customWidth="1"/>
    <col min="4" max="4" width="11.375" style="130" customWidth="1"/>
    <col min="5" max="5" width="10.75390625" style="101" customWidth="1"/>
    <col min="6" max="6" width="11.00390625" style="1" hidden="1" customWidth="1"/>
    <col min="7" max="7" width="9.875" style="130" customWidth="1"/>
    <col min="8" max="8" width="8.75390625" style="130" customWidth="1"/>
    <col min="9" max="9" width="10.625" style="1" customWidth="1"/>
    <col min="10" max="10" width="6.875" style="1" customWidth="1"/>
    <col min="11" max="11" width="19.625" style="1" customWidth="1"/>
    <col min="12" max="12" width="13.25390625" style="1" bestFit="1" customWidth="1"/>
    <col min="13" max="13" width="10.625" style="1" bestFit="1" customWidth="1"/>
    <col min="14" max="14" width="12.625" style="1" customWidth="1"/>
    <col min="15" max="63" width="9.125" style="1" customWidth="1"/>
    <col min="64" max="16384" width="9.125" style="2" customWidth="1"/>
  </cols>
  <sheetData>
    <row r="1" spans="1:10" ht="3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4.2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4.25" customHeight="1" thickBot="1">
      <c r="A3" s="3" t="s">
        <v>1</v>
      </c>
      <c r="B3" s="4"/>
      <c r="C3" s="4"/>
      <c r="D3" s="4"/>
      <c r="E3" s="4"/>
      <c r="F3" s="4"/>
      <c r="G3" s="4"/>
      <c r="H3" s="4"/>
      <c r="I3" s="210" t="s">
        <v>2</v>
      </c>
      <c r="J3" s="210"/>
    </row>
    <row r="4" spans="1:63" s="7" customFormat="1" ht="30" customHeight="1">
      <c r="A4" s="212"/>
      <c r="B4" s="211" t="s">
        <v>138</v>
      </c>
      <c r="C4" s="204" t="s">
        <v>3</v>
      </c>
      <c r="D4" s="205"/>
      <c r="E4" s="206"/>
      <c r="F4" s="131" t="s">
        <v>4</v>
      </c>
      <c r="G4" s="204" t="s">
        <v>141</v>
      </c>
      <c r="H4" s="206"/>
      <c r="I4" s="211" t="s">
        <v>142</v>
      </c>
      <c r="J4" s="217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s="7" customFormat="1" ht="24.75" customHeight="1">
      <c r="A5" s="213"/>
      <c r="B5" s="207"/>
      <c r="C5" s="202" t="s">
        <v>5</v>
      </c>
      <c r="D5" s="202" t="s">
        <v>139</v>
      </c>
      <c r="E5" s="207" t="s">
        <v>140</v>
      </c>
      <c r="F5" s="218" t="s">
        <v>6</v>
      </c>
      <c r="G5" s="202" t="s">
        <v>136</v>
      </c>
      <c r="H5" s="202" t="s">
        <v>7</v>
      </c>
      <c r="I5" s="202" t="s">
        <v>136</v>
      </c>
      <c r="J5" s="215" t="s">
        <v>7</v>
      </c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s="7" customFormat="1" ht="49.5" customHeight="1" thickBot="1">
      <c r="A6" s="214"/>
      <c r="B6" s="202"/>
      <c r="C6" s="203"/>
      <c r="D6" s="203"/>
      <c r="E6" s="202"/>
      <c r="F6" s="219"/>
      <c r="G6" s="203"/>
      <c r="H6" s="203"/>
      <c r="I6" s="203"/>
      <c r="J6" s="216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10" s="6" customFormat="1" ht="16.5" customHeight="1" thickBot="1">
      <c r="A7" s="8" t="s">
        <v>8</v>
      </c>
      <c r="B7" s="9">
        <v>2</v>
      </c>
      <c r="C7" s="9">
        <v>3</v>
      </c>
      <c r="D7" s="9">
        <v>4</v>
      </c>
      <c r="E7" s="9">
        <v>5</v>
      </c>
      <c r="F7" s="9">
        <v>5</v>
      </c>
      <c r="G7" s="9">
        <v>6</v>
      </c>
      <c r="H7" s="9">
        <v>7</v>
      </c>
      <c r="I7" s="9">
        <v>8</v>
      </c>
      <c r="J7" s="132">
        <v>9</v>
      </c>
    </row>
    <row r="8" spans="1:10" s="6" customFormat="1" ht="12" customHeight="1">
      <c r="A8" s="10" t="s">
        <v>9</v>
      </c>
      <c r="B8" s="11"/>
      <c r="C8" s="12"/>
      <c r="D8" s="12"/>
      <c r="E8" s="12"/>
      <c r="F8" s="12"/>
      <c r="G8" s="12"/>
      <c r="H8" s="12"/>
      <c r="I8" s="13"/>
      <c r="J8" s="14"/>
    </row>
    <row r="9" spans="1:63" s="20" customFormat="1" ht="15" customHeight="1">
      <c r="A9" s="15" t="s">
        <v>10</v>
      </c>
      <c r="B9" s="16">
        <v>3570.3</v>
      </c>
      <c r="C9" s="16">
        <v>15985.665</v>
      </c>
      <c r="D9" s="16">
        <v>4534.615</v>
      </c>
      <c r="E9" s="16">
        <v>4222.449</v>
      </c>
      <c r="F9" s="16">
        <f aca="true" t="shared" si="0" ref="F9:F45">E9-C9</f>
        <v>-11763.216</v>
      </c>
      <c r="G9" s="16">
        <f aca="true" t="shared" si="1" ref="G9:G14">E9-D9</f>
        <v>-312.16600000000017</v>
      </c>
      <c r="H9" s="16">
        <f>E9/D9*100</f>
        <v>93.1159315619959</v>
      </c>
      <c r="I9" s="16">
        <f>E9-B9</f>
        <v>652.1489999999994</v>
      </c>
      <c r="J9" s="24">
        <f>E9/B9*100</f>
        <v>118.26594403831609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s="20" customFormat="1" ht="15" customHeight="1" hidden="1">
      <c r="A10" s="15" t="s">
        <v>11</v>
      </c>
      <c r="B10" s="16"/>
      <c r="C10" s="16"/>
      <c r="D10" s="16"/>
      <c r="E10" s="16"/>
      <c r="F10" s="16">
        <f t="shared" si="0"/>
        <v>0</v>
      </c>
      <c r="G10" s="16">
        <f t="shared" si="1"/>
        <v>0</v>
      </c>
      <c r="H10" s="16" t="e">
        <f aca="true" t="shared" si="2" ref="H10:H73">E10/D10*100</f>
        <v>#DIV/0!</v>
      </c>
      <c r="I10" s="16">
        <f aca="true" t="shared" si="3" ref="I10:I21">E10-B10</f>
        <v>0</v>
      </c>
      <c r="J10" s="24" t="e">
        <f aca="true" t="shared" si="4" ref="J10:J20">E10/B10*100</f>
        <v>#DIV/0!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20" customFormat="1" ht="15" customHeight="1">
      <c r="A11" s="15" t="s">
        <v>12</v>
      </c>
      <c r="B11" s="16">
        <v>50434</v>
      </c>
      <c r="C11" s="16">
        <v>199547.2</v>
      </c>
      <c r="D11" s="16">
        <v>61022.684</v>
      </c>
      <c r="E11" s="16">
        <v>57280.177</v>
      </c>
      <c r="F11" s="16">
        <f t="shared" si="0"/>
        <v>-142267.02300000002</v>
      </c>
      <c r="G11" s="16">
        <f t="shared" si="1"/>
        <v>-3742.506999999998</v>
      </c>
      <c r="H11" s="16">
        <f t="shared" si="2"/>
        <v>93.86702328596364</v>
      </c>
      <c r="I11" s="16">
        <f t="shared" si="3"/>
        <v>6846.177000000003</v>
      </c>
      <c r="J11" s="24">
        <f t="shared" si="4"/>
        <v>113.57452710473095</v>
      </c>
      <c r="K11" s="19"/>
      <c r="L11" s="21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s="20" customFormat="1" ht="27.75" customHeight="1" hidden="1">
      <c r="A12" s="22" t="s">
        <v>13</v>
      </c>
      <c r="B12" s="27">
        <v>1431.9</v>
      </c>
      <c r="C12" s="27"/>
      <c r="D12" s="27"/>
      <c r="E12" s="27"/>
      <c r="F12" s="16">
        <f t="shared" si="0"/>
        <v>0</v>
      </c>
      <c r="G12" s="16">
        <f t="shared" si="1"/>
        <v>0</v>
      </c>
      <c r="H12" s="16" t="e">
        <f t="shared" si="2"/>
        <v>#DIV/0!</v>
      </c>
      <c r="I12" s="27">
        <f t="shared" si="3"/>
        <v>-1431.9</v>
      </c>
      <c r="J12" s="106">
        <f t="shared" si="4"/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s="20" customFormat="1" ht="16.5" customHeight="1">
      <c r="A13" s="15" t="s">
        <v>14</v>
      </c>
      <c r="B13" s="16">
        <v>28945</v>
      </c>
      <c r="C13" s="16">
        <v>118965.712</v>
      </c>
      <c r="D13" s="16">
        <v>36489.247</v>
      </c>
      <c r="E13" s="16">
        <v>34446.343</v>
      </c>
      <c r="F13" s="16">
        <f t="shared" si="0"/>
        <v>-84519.369</v>
      </c>
      <c r="G13" s="16">
        <f t="shared" si="1"/>
        <v>-2042.9040000000023</v>
      </c>
      <c r="H13" s="16">
        <f t="shared" si="2"/>
        <v>94.40135336308802</v>
      </c>
      <c r="I13" s="16">
        <f t="shared" si="3"/>
        <v>5501.343000000001</v>
      </c>
      <c r="J13" s="24">
        <f t="shared" si="4"/>
        <v>119.00619450682328</v>
      </c>
      <c r="K13" s="19"/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20" customFormat="1" ht="13.5" customHeight="1">
      <c r="A14" s="23" t="s">
        <v>15</v>
      </c>
      <c r="B14" s="16">
        <f>B15+B16+B17+B18+B20+B21+B22+B23</f>
        <v>627.8000000000001</v>
      </c>
      <c r="C14" s="16">
        <f>C15+C16+C17+C18+C20+C21+C22+C23+0.1</f>
        <v>4374.900000000001</v>
      </c>
      <c r="D14" s="16">
        <f>D15+D16+D17+D18+D20+D21+D22+D23+0.1</f>
        <v>1209.9119999999998</v>
      </c>
      <c r="E14" s="16">
        <f>E15+E16+E17+E18+E20+E21+E22+E23</f>
        <v>1037.11154</v>
      </c>
      <c r="F14" s="16">
        <f t="shared" si="0"/>
        <v>-3337.7884600000007</v>
      </c>
      <c r="G14" s="16">
        <f t="shared" si="1"/>
        <v>-172.8004599999997</v>
      </c>
      <c r="H14" s="16">
        <f t="shared" si="2"/>
        <v>85.71793155204678</v>
      </c>
      <c r="I14" s="16">
        <f t="shared" si="3"/>
        <v>409.31154000000004</v>
      </c>
      <c r="J14" s="24">
        <f t="shared" si="4"/>
        <v>165.197760433259</v>
      </c>
      <c r="K14" s="25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12" ht="14.25" customHeight="1">
      <c r="A15" s="26" t="s">
        <v>16</v>
      </c>
      <c r="B15" s="27">
        <v>546.7</v>
      </c>
      <c r="C15" s="27">
        <f>1000+58+1300+403.9+35+42.5+100</f>
        <v>2939.4</v>
      </c>
      <c r="D15" s="27">
        <f>242.9+21.2+11.78+380.22+106.261+8.4+1.24</f>
        <v>772.001</v>
      </c>
      <c r="E15" s="27">
        <f>213.544+16.577+2.162+355.381+104.372+0.34054</f>
        <v>692.37654</v>
      </c>
      <c r="F15" s="27">
        <f t="shared" si="0"/>
        <v>-2247.0234600000003</v>
      </c>
      <c r="G15" s="133">
        <f aca="true" t="shared" si="5" ref="G15:G20">E15-D15</f>
        <v>-79.62446</v>
      </c>
      <c r="H15" s="133">
        <f t="shared" si="2"/>
        <v>89.68596413735216</v>
      </c>
      <c r="I15" s="27">
        <f t="shared" si="3"/>
        <v>145.67653999999993</v>
      </c>
      <c r="J15" s="106">
        <f t="shared" si="4"/>
        <v>126.64652277300164</v>
      </c>
      <c r="K15" s="200"/>
      <c r="L15" s="200"/>
    </row>
    <row r="16" spans="1:12" ht="13.5" customHeight="1">
      <c r="A16" s="26" t="s">
        <v>17</v>
      </c>
      <c r="B16" s="27">
        <v>50.6</v>
      </c>
      <c r="C16" s="27">
        <v>1013.2</v>
      </c>
      <c r="D16" s="27">
        <v>336.81</v>
      </c>
      <c r="E16" s="27">
        <v>293.235</v>
      </c>
      <c r="F16" s="27">
        <f t="shared" si="0"/>
        <v>-719.965</v>
      </c>
      <c r="G16" s="133">
        <f t="shared" si="5"/>
        <v>-43.57499999999999</v>
      </c>
      <c r="H16" s="133">
        <f t="shared" si="2"/>
        <v>87.06243876369467</v>
      </c>
      <c r="I16" s="27">
        <f t="shared" si="3"/>
        <v>242.63500000000002</v>
      </c>
      <c r="J16" s="106">
        <f t="shared" si="4"/>
        <v>579.5158102766799</v>
      </c>
      <c r="K16" s="28"/>
      <c r="L16" s="29"/>
    </row>
    <row r="17" spans="1:12" ht="13.5" customHeight="1">
      <c r="A17" s="30" t="s">
        <v>18</v>
      </c>
      <c r="B17" s="27">
        <v>11.5</v>
      </c>
      <c r="C17" s="27">
        <v>69.3</v>
      </c>
      <c r="D17" s="27">
        <v>11.5</v>
      </c>
      <c r="E17" s="27">
        <v>11.45</v>
      </c>
      <c r="F17" s="27">
        <f t="shared" si="0"/>
        <v>-57.849999999999994</v>
      </c>
      <c r="G17" s="133">
        <f t="shared" si="5"/>
        <v>-0.05000000000000071</v>
      </c>
      <c r="H17" s="16">
        <f t="shared" si="2"/>
        <v>99.56521739130434</v>
      </c>
      <c r="I17" s="27">
        <f t="shared" si="3"/>
        <v>-0.05000000000000071</v>
      </c>
      <c r="J17" s="106">
        <f t="shared" si="4"/>
        <v>99.56521739130434</v>
      </c>
      <c r="K17" s="28"/>
      <c r="L17" s="28"/>
    </row>
    <row r="18" spans="1:12" ht="12.75" customHeight="1">
      <c r="A18" s="31" t="s">
        <v>19</v>
      </c>
      <c r="B18" s="32">
        <v>15.5</v>
      </c>
      <c r="C18" s="32">
        <v>170</v>
      </c>
      <c r="D18" s="32">
        <v>43.55</v>
      </c>
      <c r="E18" s="32">
        <v>40.05</v>
      </c>
      <c r="F18" s="27">
        <f t="shared" si="0"/>
        <v>-129.95</v>
      </c>
      <c r="G18" s="133">
        <f t="shared" si="5"/>
        <v>-3.5</v>
      </c>
      <c r="H18" s="16">
        <f t="shared" si="2"/>
        <v>91.96326061997704</v>
      </c>
      <c r="I18" s="27">
        <f t="shared" si="3"/>
        <v>24.549999999999997</v>
      </c>
      <c r="J18" s="106">
        <f t="shared" si="4"/>
        <v>258.38709677419354</v>
      </c>
      <c r="K18" s="28"/>
      <c r="L18" s="28"/>
    </row>
    <row r="19" spans="1:12" ht="15" customHeight="1" hidden="1">
      <c r="A19" s="26" t="s">
        <v>20</v>
      </c>
      <c r="B19" s="27"/>
      <c r="C19" s="27"/>
      <c r="D19" s="27"/>
      <c r="E19" s="27"/>
      <c r="F19" s="27">
        <f t="shared" si="0"/>
        <v>0</v>
      </c>
      <c r="G19" s="133">
        <f t="shared" si="5"/>
        <v>0</v>
      </c>
      <c r="H19" s="16" t="e">
        <f t="shared" si="2"/>
        <v>#DIV/0!</v>
      </c>
      <c r="I19" s="27">
        <f t="shared" si="3"/>
        <v>0</v>
      </c>
      <c r="J19" s="106" t="e">
        <f t="shared" si="4"/>
        <v>#DIV/0!</v>
      </c>
      <c r="K19" s="28"/>
      <c r="L19" s="28"/>
    </row>
    <row r="20" spans="1:12" ht="27.75" customHeight="1">
      <c r="A20" s="26" t="s">
        <v>21</v>
      </c>
      <c r="B20" s="27">
        <v>3.5</v>
      </c>
      <c r="C20" s="27">
        <v>182.9</v>
      </c>
      <c r="D20" s="27">
        <v>45.951</v>
      </c>
      <c r="E20" s="27">
        <v>0</v>
      </c>
      <c r="F20" s="27">
        <f t="shared" si="0"/>
        <v>-182.9</v>
      </c>
      <c r="G20" s="133">
        <f t="shared" si="5"/>
        <v>-45.951</v>
      </c>
      <c r="H20" s="16">
        <f t="shared" si="2"/>
        <v>0</v>
      </c>
      <c r="I20" s="27">
        <f t="shared" si="3"/>
        <v>-3.5</v>
      </c>
      <c r="J20" s="106">
        <f t="shared" si="4"/>
        <v>0</v>
      </c>
      <c r="K20" s="28"/>
      <c r="L20" s="28"/>
    </row>
    <row r="21" spans="1:12" ht="13.5" customHeight="1" hidden="1">
      <c r="A21" s="26" t="s">
        <v>22</v>
      </c>
      <c r="B21" s="27">
        <v>0</v>
      </c>
      <c r="C21" s="125">
        <v>0</v>
      </c>
      <c r="D21" s="125"/>
      <c r="E21" s="125">
        <v>0</v>
      </c>
      <c r="F21" s="104">
        <f t="shared" si="0"/>
        <v>0</v>
      </c>
      <c r="G21" s="125"/>
      <c r="H21" s="16" t="e">
        <f t="shared" si="2"/>
        <v>#DIV/0!</v>
      </c>
      <c r="I21" s="108">
        <f t="shared" si="3"/>
        <v>0</v>
      </c>
      <c r="J21" s="106" t="e">
        <f>E21/B21*100</f>
        <v>#DIV/0!</v>
      </c>
      <c r="K21" s="28"/>
      <c r="L21" s="28"/>
    </row>
    <row r="22" spans="1:10" ht="29.25" customHeight="1" hidden="1">
      <c r="A22" s="22" t="s">
        <v>23</v>
      </c>
      <c r="B22" s="33"/>
      <c r="C22" s="125"/>
      <c r="D22" s="125"/>
      <c r="E22" s="125"/>
      <c r="F22" s="17">
        <f t="shared" si="0"/>
        <v>0</v>
      </c>
      <c r="G22" s="124"/>
      <c r="H22" s="16" t="e">
        <f t="shared" si="2"/>
        <v>#DIV/0!</v>
      </c>
      <c r="I22" s="104"/>
      <c r="J22" s="109" t="e">
        <f>E22/B22*100</f>
        <v>#DIV/0!</v>
      </c>
    </row>
    <row r="23" spans="1:10" ht="29.25" customHeight="1" hidden="1">
      <c r="A23" s="22" t="s">
        <v>24</v>
      </c>
      <c r="B23" s="33"/>
      <c r="C23" s="125"/>
      <c r="D23" s="125"/>
      <c r="E23" s="125"/>
      <c r="F23" s="17">
        <f t="shared" si="0"/>
        <v>0</v>
      </c>
      <c r="G23" s="124"/>
      <c r="H23" s="16" t="e">
        <f t="shared" si="2"/>
        <v>#DIV/0!</v>
      </c>
      <c r="I23" s="104"/>
      <c r="J23" s="105" t="e">
        <f>E23/B23*100</f>
        <v>#DIV/0!</v>
      </c>
    </row>
    <row r="24" spans="1:63" s="20" customFormat="1" ht="17.25" customHeight="1">
      <c r="A24" s="15" t="s">
        <v>25</v>
      </c>
      <c r="B24" s="16">
        <f>B25+B26+B28+B29+B30+B31+B32+B33+B27</f>
        <v>4378.2</v>
      </c>
      <c r="C24" s="16">
        <f>C25+C26+C28+C29+C30+C31+C32+C33+C27</f>
        <v>19537.169</v>
      </c>
      <c r="D24" s="16">
        <f>D25+D26+D28+D29+D30+D31+D32+D33+D27</f>
        <v>6385.066000000001</v>
      </c>
      <c r="E24" s="16">
        <f>E25+E26+E28+E29+E30+E31+E32+E33+E27</f>
        <v>3954.642</v>
      </c>
      <c r="F24" s="16">
        <f t="shared" si="0"/>
        <v>-15582.527000000002</v>
      </c>
      <c r="G24" s="16">
        <f>E24-D24</f>
        <v>-2430.424000000001</v>
      </c>
      <c r="H24" s="16">
        <f t="shared" si="2"/>
        <v>61.93580457899729</v>
      </c>
      <c r="I24" s="16">
        <f aca="true" t="shared" si="6" ref="I24:I43">E24-B24</f>
        <v>-423.558</v>
      </c>
      <c r="J24" s="24">
        <f>E24/B24*100</f>
        <v>90.3257503083459</v>
      </c>
      <c r="K24" s="25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11" ht="17.25" customHeight="1" hidden="1">
      <c r="A25" s="22" t="s">
        <v>26</v>
      </c>
      <c r="B25" s="27">
        <v>0</v>
      </c>
      <c r="C25" s="125"/>
      <c r="D25" s="125"/>
      <c r="E25" s="125"/>
      <c r="F25" s="27">
        <f t="shared" si="0"/>
        <v>0</v>
      </c>
      <c r="G25" s="16">
        <f aca="true" t="shared" si="7" ref="G25:G69">E25-D25</f>
        <v>0</v>
      </c>
      <c r="H25" s="16" t="e">
        <f t="shared" si="2"/>
        <v>#DIV/0!</v>
      </c>
      <c r="I25" s="16">
        <f t="shared" si="6"/>
        <v>0</v>
      </c>
      <c r="J25" s="106" t="e">
        <f>E25/B25*100</f>
        <v>#DIV/0!</v>
      </c>
      <c r="K25" s="19"/>
    </row>
    <row r="26" spans="1:16" ht="17.25" customHeight="1">
      <c r="A26" s="22" t="s">
        <v>27</v>
      </c>
      <c r="B26" s="27">
        <v>0</v>
      </c>
      <c r="C26" s="27">
        <v>1000</v>
      </c>
      <c r="D26" s="27">
        <v>500.1</v>
      </c>
      <c r="E26" s="27">
        <v>0</v>
      </c>
      <c r="F26" s="27">
        <f t="shared" si="0"/>
        <v>-1000</v>
      </c>
      <c r="G26" s="27">
        <f t="shared" si="7"/>
        <v>-500.1</v>
      </c>
      <c r="H26" s="16">
        <f t="shared" si="2"/>
        <v>0</v>
      </c>
      <c r="I26" s="16">
        <f t="shared" si="6"/>
        <v>0</v>
      </c>
      <c r="J26" s="106"/>
      <c r="K26" s="19"/>
      <c r="N26" s="34"/>
      <c r="O26" s="34"/>
      <c r="P26" s="35"/>
    </row>
    <row r="27" spans="1:11" ht="17.25" customHeight="1" hidden="1">
      <c r="A27" s="22" t="s">
        <v>28</v>
      </c>
      <c r="B27" s="27"/>
      <c r="C27" s="27"/>
      <c r="D27" s="27"/>
      <c r="E27" s="27"/>
      <c r="F27" s="16">
        <f t="shared" si="0"/>
        <v>0</v>
      </c>
      <c r="G27" s="27">
        <f t="shared" si="7"/>
        <v>0</v>
      </c>
      <c r="H27" s="16" t="e">
        <f t="shared" si="2"/>
        <v>#DIV/0!</v>
      </c>
      <c r="I27" s="27">
        <f t="shared" si="6"/>
        <v>0</v>
      </c>
      <c r="J27" s="106" t="e">
        <f aca="true" t="shared" si="8" ref="J27:J35">E27/B27*100</f>
        <v>#DIV/0!</v>
      </c>
      <c r="K27" s="19"/>
    </row>
    <row r="28" spans="1:11" ht="17.25" customHeight="1" hidden="1">
      <c r="A28" s="22" t="s">
        <v>29</v>
      </c>
      <c r="B28" s="27">
        <v>0</v>
      </c>
      <c r="C28" s="27"/>
      <c r="D28" s="27"/>
      <c r="E28" s="27"/>
      <c r="F28" s="16">
        <f t="shared" si="0"/>
        <v>0</v>
      </c>
      <c r="G28" s="27">
        <f t="shared" si="7"/>
        <v>0</v>
      </c>
      <c r="H28" s="16" t="e">
        <f t="shared" si="2"/>
        <v>#DIV/0!</v>
      </c>
      <c r="I28" s="27">
        <f t="shared" si="6"/>
        <v>0</v>
      </c>
      <c r="J28" s="106" t="e">
        <f t="shared" si="8"/>
        <v>#DIV/0!</v>
      </c>
      <c r="K28" s="19"/>
    </row>
    <row r="29" spans="1:11" ht="17.25" customHeight="1">
      <c r="A29" s="22" t="s">
        <v>30</v>
      </c>
      <c r="B29" s="27">
        <v>12.5</v>
      </c>
      <c r="C29" s="27"/>
      <c r="D29" s="27"/>
      <c r="E29" s="27"/>
      <c r="F29" s="16">
        <f t="shared" si="0"/>
        <v>0</v>
      </c>
      <c r="G29" s="27">
        <f t="shared" si="7"/>
        <v>0</v>
      </c>
      <c r="H29" s="16"/>
      <c r="I29" s="27">
        <f t="shared" si="6"/>
        <v>-12.5</v>
      </c>
      <c r="J29" s="106">
        <f t="shared" si="8"/>
        <v>0</v>
      </c>
      <c r="K29" s="19"/>
    </row>
    <row r="30" spans="1:11" ht="17.25" customHeight="1">
      <c r="A30" s="22" t="s">
        <v>31</v>
      </c>
      <c r="B30" s="27">
        <v>3574.8</v>
      </c>
      <c r="C30" s="27">
        <v>13795.152</v>
      </c>
      <c r="D30" s="27">
        <v>3616.973</v>
      </c>
      <c r="E30" s="27">
        <v>2555.647</v>
      </c>
      <c r="F30" s="27">
        <f t="shared" si="0"/>
        <v>-11239.505000000001</v>
      </c>
      <c r="G30" s="27">
        <f t="shared" si="7"/>
        <v>-1061.326</v>
      </c>
      <c r="H30" s="133">
        <f t="shared" si="2"/>
        <v>70.65706600519273</v>
      </c>
      <c r="I30" s="27">
        <f>E30-B30</f>
        <v>-1019.1530000000002</v>
      </c>
      <c r="J30" s="106">
        <f t="shared" si="8"/>
        <v>71.49062884636902</v>
      </c>
      <c r="K30" s="19"/>
    </row>
    <row r="31" spans="1:11" ht="17.25" customHeight="1" hidden="1">
      <c r="A31" s="22" t="s">
        <v>32</v>
      </c>
      <c r="B31" s="27"/>
      <c r="C31" s="27"/>
      <c r="D31" s="27"/>
      <c r="E31" s="27"/>
      <c r="F31" s="27">
        <f t="shared" si="0"/>
        <v>0</v>
      </c>
      <c r="G31" s="27">
        <f t="shared" si="7"/>
        <v>0</v>
      </c>
      <c r="H31" s="133" t="e">
        <f t="shared" si="2"/>
        <v>#DIV/0!</v>
      </c>
      <c r="I31" s="27">
        <f t="shared" si="6"/>
        <v>0</v>
      </c>
      <c r="J31" s="106" t="e">
        <f t="shared" si="8"/>
        <v>#DIV/0!</v>
      </c>
      <c r="K31" s="19"/>
    </row>
    <row r="32" spans="1:11" ht="17.25" customHeight="1">
      <c r="A32" s="22" t="s">
        <v>33</v>
      </c>
      <c r="B32" s="27">
        <v>790.9</v>
      </c>
      <c r="C32" s="27">
        <v>4742.017</v>
      </c>
      <c r="D32" s="27">
        <v>2267.993</v>
      </c>
      <c r="E32" s="27">
        <v>1398.995</v>
      </c>
      <c r="F32" s="27">
        <f t="shared" si="0"/>
        <v>-3343.022</v>
      </c>
      <c r="G32" s="27">
        <f t="shared" si="7"/>
        <v>-868.998</v>
      </c>
      <c r="H32" s="133">
        <f t="shared" si="2"/>
        <v>61.68427327597572</v>
      </c>
      <c r="I32" s="27">
        <f t="shared" si="6"/>
        <v>608.0949999999999</v>
      </c>
      <c r="J32" s="106">
        <f t="shared" si="8"/>
        <v>176.88645846503982</v>
      </c>
      <c r="K32" s="19"/>
    </row>
    <row r="33" spans="1:11" ht="27.75" customHeight="1" hidden="1">
      <c r="A33" s="22" t="s">
        <v>34</v>
      </c>
      <c r="B33" s="33"/>
      <c r="C33" s="125"/>
      <c r="D33" s="125"/>
      <c r="E33" s="125"/>
      <c r="F33" s="17">
        <f t="shared" si="0"/>
        <v>0</v>
      </c>
      <c r="G33" s="124">
        <f t="shared" si="7"/>
        <v>0</v>
      </c>
      <c r="H33" s="16" t="e">
        <f t="shared" si="2"/>
        <v>#DIV/0!</v>
      </c>
      <c r="I33" s="17">
        <f t="shared" si="6"/>
        <v>0</v>
      </c>
      <c r="J33" s="18" t="e">
        <f t="shared" si="8"/>
        <v>#DIV/0!</v>
      </c>
      <c r="K33" s="19"/>
    </row>
    <row r="34" spans="1:63" s="20" customFormat="1" ht="15.75" customHeight="1">
      <c r="A34" s="15" t="s">
        <v>35</v>
      </c>
      <c r="B34" s="16">
        <v>3416</v>
      </c>
      <c r="C34" s="16">
        <v>17582.3</v>
      </c>
      <c r="D34" s="16">
        <v>4449.436</v>
      </c>
      <c r="E34" s="16">
        <v>4358.763</v>
      </c>
      <c r="F34" s="16">
        <f t="shared" si="0"/>
        <v>-13223.537</v>
      </c>
      <c r="G34" s="16">
        <f t="shared" si="7"/>
        <v>-90.67299999999977</v>
      </c>
      <c r="H34" s="16">
        <f>E34/D34*100</f>
        <v>97.96214621358752</v>
      </c>
      <c r="I34" s="16">
        <f t="shared" si="6"/>
        <v>942.7629999999999</v>
      </c>
      <c r="J34" s="24">
        <f t="shared" si="8"/>
        <v>127.59844847775175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20" customFormat="1" ht="16.5" customHeight="1">
      <c r="A35" s="15" t="s">
        <v>36</v>
      </c>
      <c r="B35" s="16">
        <f>B36+B37+B39</f>
        <v>49.4</v>
      </c>
      <c r="C35" s="16">
        <f>C37+C39+C38+C36</f>
        <v>586</v>
      </c>
      <c r="D35" s="16">
        <f>D37+D39+D38+D36</f>
        <v>149.2</v>
      </c>
      <c r="E35" s="16">
        <f>E37+E39+E38+E36</f>
        <v>79.815</v>
      </c>
      <c r="F35" s="16">
        <f t="shared" si="0"/>
        <v>-506.185</v>
      </c>
      <c r="G35" s="16">
        <f>E35-D35</f>
        <v>-69.38499999999999</v>
      </c>
      <c r="H35" s="16">
        <f t="shared" si="2"/>
        <v>53.49530831099196</v>
      </c>
      <c r="I35" s="16">
        <f t="shared" si="6"/>
        <v>30.415</v>
      </c>
      <c r="J35" s="24">
        <f t="shared" si="8"/>
        <v>161.56882591093117</v>
      </c>
      <c r="K35" s="36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20" customFormat="1" ht="13.5" customHeight="1">
      <c r="A36" s="37" t="s">
        <v>37</v>
      </c>
      <c r="B36" s="27"/>
      <c r="C36" s="27">
        <v>192</v>
      </c>
      <c r="D36" s="27">
        <v>48</v>
      </c>
      <c r="E36" s="27">
        <v>15.999</v>
      </c>
      <c r="F36" s="27">
        <f t="shared" si="0"/>
        <v>-176.001</v>
      </c>
      <c r="G36" s="27">
        <f t="shared" si="7"/>
        <v>-32.001</v>
      </c>
      <c r="H36" s="16">
        <f t="shared" si="2"/>
        <v>33.331250000000004</v>
      </c>
      <c r="I36" s="16">
        <f t="shared" si="6"/>
        <v>15.999</v>
      </c>
      <c r="J36" s="24"/>
      <c r="K36" s="36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11" ht="15.75" customHeight="1">
      <c r="A37" s="22" t="s">
        <v>38</v>
      </c>
      <c r="B37" s="27">
        <v>44.5</v>
      </c>
      <c r="C37" s="27">
        <v>360</v>
      </c>
      <c r="D37" s="27">
        <v>90</v>
      </c>
      <c r="E37" s="27">
        <v>60</v>
      </c>
      <c r="F37" s="27">
        <f t="shared" si="0"/>
        <v>-300</v>
      </c>
      <c r="G37" s="27">
        <f t="shared" si="7"/>
        <v>-30</v>
      </c>
      <c r="H37" s="16">
        <f t="shared" si="2"/>
        <v>66.66666666666666</v>
      </c>
      <c r="I37" s="16">
        <f t="shared" si="6"/>
        <v>15.5</v>
      </c>
      <c r="J37" s="24">
        <f>E37/B37*100</f>
        <v>134.8314606741573</v>
      </c>
      <c r="K37" s="38"/>
    </row>
    <row r="38" spans="1:11" ht="12" customHeight="1" hidden="1">
      <c r="A38" s="22" t="s">
        <v>39</v>
      </c>
      <c r="B38" s="27">
        <v>17.373</v>
      </c>
      <c r="C38" s="27"/>
      <c r="D38" s="27"/>
      <c r="E38" s="27"/>
      <c r="F38" s="27">
        <f t="shared" si="0"/>
        <v>0</v>
      </c>
      <c r="G38" s="27">
        <f t="shared" si="7"/>
        <v>0</v>
      </c>
      <c r="H38" s="16" t="e">
        <f t="shared" si="2"/>
        <v>#DIV/0!</v>
      </c>
      <c r="I38" s="16">
        <f t="shared" si="6"/>
        <v>-17.373</v>
      </c>
      <c r="J38" s="24">
        <f>E38/B38*100</f>
        <v>0</v>
      </c>
      <c r="K38" s="38"/>
    </row>
    <row r="39" spans="1:11" ht="12" customHeight="1">
      <c r="A39" s="22" t="s">
        <v>40</v>
      </c>
      <c r="B39" s="27">
        <v>4.9</v>
      </c>
      <c r="C39" s="27">
        <v>34</v>
      </c>
      <c r="D39" s="27">
        <v>11.2</v>
      </c>
      <c r="E39" s="27">
        <v>3.816</v>
      </c>
      <c r="F39" s="27">
        <f t="shared" si="0"/>
        <v>-30.184</v>
      </c>
      <c r="G39" s="27">
        <f t="shared" si="7"/>
        <v>-7.3839999999999995</v>
      </c>
      <c r="H39" s="16">
        <f t="shared" si="2"/>
        <v>34.07142857142858</v>
      </c>
      <c r="I39" s="16">
        <f t="shared" si="6"/>
        <v>-1.0840000000000005</v>
      </c>
      <c r="J39" s="24">
        <f>E39/B39*100</f>
        <v>77.87755102040815</v>
      </c>
      <c r="K39" s="38"/>
    </row>
    <row r="40" spans="1:63" s="20" customFormat="1" ht="16.5" customHeight="1">
      <c r="A40" s="15" t="s">
        <v>41</v>
      </c>
      <c r="B40" s="16">
        <v>1029.2</v>
      </c>
      <c r="C40" s="16">
        <v>4380.4</v>
      </c>
      <c r="D40" s="16">
        <v>1422.681</v>
      </c>
      <c r="E40" s="16">
        <v>1082.69</v>
      </c>
      <c r="F40" s="16">
        <f t="shared" si="0"/>
        <v>-3297.7099999999996</v>
      </c>
      <c r="G40" s="16">
        <f t="shared" si="7"/>
        <v>-339.991</v>
      </c>
      <c r="H40" s="16">
        <f t="shared" si="2"/>
        <v>76.10209175493313</v>
      </c>
      <c r="I40" s="16">
        <f t="shared" si="6"/>
        <v>53.49000000000001</v>
      </c>
      <c r="J40" s="24">
        <f aca="true" t="shared" si="9" ref="J40:J45">E40/B40*100</f>
        <v>105.19724057520403</v>
      </c>
      <c r="K40" s="3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20" customFormat="1" ht="18" customHeight="1" hidden="1">
      <c r="A41" s="15" t="s">
        <v>42</v>
      </c>
      <c r="B41" s="16">
        <f>B42+B50</f>
        <v>1333.6</v>
      </c>
      <c r="C41" s="124"/>
      <c r="D41" s="124"/>
      <c r="E41" s="124"/>
      <c r="F41" s="17">
        <f t="shared" si="0"/>
        <v>0</v>
      </c>
      <c r="G41" s="124">
        <f t="shared" si="7"/>
        <v>0</v>
      </c>
      <c r="H41" s="16" t="e">
        <f t="shared" si="2"/>
        <v>#DIV/0!</v>
      </c>
      <c r="I41" s="17">
        <f t="shared" si="6"/>
        <v>-1333.6</v>
      </c>
      <c r="J41" s="18">
        <f t="shared" si="9"/>
        <v>0</v>
      </c>
      <c r="K41" s="3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20" customFormat="1" ht="16.5" customHeight="1">
      <c r="A42" s="15" t="s">
        <v>132</v>
      </c>
      <c r="B42" s="16">
        <v>1211.6</v>
      </c>
      <c r="C42" s="16">
        <v>17104.3</v>
      </c>
      <c r="D42" s="16">
        <f>D43+D48+D49+D50</f>
        <v>3161.263</v>
      </c>
      <c r="E42" s="16">
        <f>E43+E50+E48+E49</f>
        <v>2604.037</v>
      </c>
      <c r="F42" s="16">
        <f t="shared" si="0"/>
        <v>-14500.262999999999</v>
      </c>
      <c r="G42" s="16">
        <f t="shared" si="7"/>
        <v>-557.2260000000001</v>
      </c>
      <c r="H42" s="16">
        <f t="shared" si="2"/>
        <v>82.3733109203505</v>
      </c>
      <c r="I42" s="16">
        <f t="shared" si="6"/>
        <v>1392.437</v>
      </c>
      <c r="J42" s="24">
        <f t="shared" si="9"/>
        <v>214.9254704522945</v>
      </c>
      <c r="K42" s="39"/>
      <c r="L42" s="19"/>
      <c r="M42" s="19"/>
      <c r="N42" s="21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14" ht="31.5" customHeight="1">
      <c r="A43" s="22" t="s">
        <v>137</v>
      </c>
      <c r="B43" s="16">
        <v>1089.6</v>
      </c>
      <c r="C43" s="16">
        <f>C45+C46+C47</f>
        <v>10764.9</v>
      </c>
      <c r="D43" s="16">
        <f>D45+D46+D47</f>
        <v>2005.5720000000001</v>
      </c>
      <c r="E43" s="16">
        <f>E45+E46+E47</f>
        <v>2005.537</v>
      </c>
      <c r="F43" s="16">
        <f>F45+F46+F47</f>
        <v>-8759.363</v>
      </c>
      <c r="G43" s="16">
        <f t="shared" si="7"/>
        <v>-0.035000000000081855</v>
      </c>
      <c r="H43" s="16">
        <f t="shared" si="2"/>
        <v>99.99825486195459</v>
      </c>
      <c r="I43" s="16">
        <f t="shared" si="6"/>
        <v>915.9370000000001</v>
      </c>
      <c r="J43" s="24">
        <f>E43/B43*100</f>
        <v>184.06176578560942</v>
      </c>
      <c r="N43" s="40"/>
    </row>
    <row r="44" spans="1:14" ht="17.25" customHeight="1" hidden="1">
      <c r="A44" s="22"/>
      <c r="B44" s="16"/>
      <c r="C44" s="124"/>
      <c r="D44" s="124"/>
      <c r="E44" s="124"/>
      <c r="F44" s="16"/>
      <c r="G44" s="16">
        <f t="shared" si="7"/>
        <v>0</v>
      </c>
      <c r="H44" s="16" t="e">
        <f t="shared" si="2"/>
        <v>#DIV/0!</v>
      </c>
      <c r="I44" s="16"/>
      <c r="J44" s="24"/>
      <c r="N44" s="40"/>
    </row>
    <row r="45" spans="1:63" s="42" customFormat="1" ht="13.5" customHeight="1">
      <c r="A45" s="41" t="s">
        <v>43</v>
      </c>
      <c r="B45" s="110">
        <v>374.1</v>
      </c>
      <c r="C45" s="110">
        <v>5553.6</v>
      </c>
      <c r="D45" s="110">
        <v>1002.551</v>
      </c>
      <c r="E45" s="110">
        <v>1002.551</v>
      </c>
      <c r="F45" s="27">
        <f t="shared" si="0"/>
        <v>-4551.049</v>
      </c>
      <c r="G45" s="27">
        <f t="shared" si="7"/>
        <v>0</v>
      </c>
      <c r="H45" s="133">
        <f t="shared" si="2"/>
        <v>100</v>
      </c>
      <c r="I45" s="110">
        <f>E45-B45</f>
        <v>628.451</v>
      </c>
      <c r="J45" s="106">
        <f t="shared" si="9"/>
        <v>267.9901095963646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1:63" s="42" customFormat="1" ht="13.5" customHeight="1">
      <c r="A46" s="41" t="s">
        <v>44</v>
      </c>
      <c r="B46" s="110">
        <v>686.8</v>
      </c>
      <c r="C46" s="110">
        <v>5008.9</v>
      </c>
      <c r="D46" s="110">
        <v>992.3</v>
      </c>
      <c r="E46" s="110">
        <v>992.282</v>
      </c>
      <c r="F46" s="27">
        <f aca="true" t="shared" si="10" ref="F46:F77">E46-C46</f>
        <v>-4016.6179999999995</v>
      </c>
      <c r="G46" s="27">
        <f>E46-D46</f>
        <v>-0.017999999999915417</v>
      </c>
      <c r="H46" s="133">
        <f t="shared" si="2"/>
        <v>99.99818603244988</v>
      </c>
      <c r="I46" s="110">
        <f aca="true" t="shared" si="11" ref="I46:I74">E46-B46</f>
        <v>305.4820000000001</v>
      </c>
      <c r="J46" s="106">
        <f>E46/B46*100</f>
        <v>144.4790331974374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1:63" s="42" customFormat="1" ht="13.5" customHeight="1">
      <c r="A47" s="41" t="s">
        <v>45</v>
      </c>
      <c r="B47" s="110"/>
      <c r="C47" s="110">
        <v>202.4</v>
      </c>
      <c r="D47" s="110">
        <v>10.721</v>
      </c>
      <c r="E47" s="110">
        <v>10.704</v>
      </c>
      <c r="F47" s="27">
        <f t="shared" si="10"/>
        <v>-191.696</v>
      </c>
      <c r="G47" s="27">
        <f t="shared" si="7"/>
        <v>-0.01699999999999946</v>
      </c>
      <c r="H47" s="16"/>
      <c r="I47" s="110">
        <f t="shared" si="11"/>
        <v>10.704</v>
      </c>
      <c r="J47" s="10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</row>
    <row r="48" spans="1:63" s="42" customFormat="1" ht="18" customHeight="1">
      <c r="A48" s="43" t="s">
        <v>133</v>
      </c>
      <c r="B48" s="110"/>
      <c r="C48" s="27">
        <v>150</v>
      </c>
      <c r="D48" s="27">
        <v>150</v>
      </c>
      <c r="E48" s="27"/>
      <c r="F48" s="27"/>
      <c r="G48" s="27">
        <f t="shared" si="7"/>
        <v>-150</v>
      </c>
      <c r="H48" s="16"/>
      <c r="I48" s="110">
        <f t="shared" si="11"/>
        <v>0</v>
      </c>
      <c r="J48" s="10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1:63" s="45" customFormat="1" ht="15" customHeight="1">
      <c r="A49" s="43" t="s">
        <v>134</v>
      </c>
      <c r="B49" s="27"/>
      <c r="C49" s="27">
        <v>3351.7</v>
      </c>
      <c r="D49" s="27">
        <v>211.7</v>
      </c>
      <c r="E49" s="27">
        <v>204.7</v>
      </c>
      <c r="F49" s="27">
        <f t="shared" si="10"/>
        <v>-3147</v>
      </c>
      <c r="G49" s="27">
        <f t="shared" si="7"/>
        <v>-7</v>
      </c>
      <c r="H49" s="16">
        <f t="shared" si="2"/>
        <v>96.69343410486537</v>
      </c>
      <c r="I49" s="110">
        <f t="shared" si="11"/>
        <v>204.7</v>
      </c>
      <c r="J49" s="10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</row>
    <row r="50" spans="1:63" s="45" customFormat="1" ht="26.25" customHeight="1">
      <c r="A50" s="43" t="s">
        <v>135</v>
      </c>
      <c r="B50" s="27">
        <v>122</v>
      </c>
      <c r="C50" s="27">
        <v>2687.691</v>
      </c>
      <c r="D50" s="27">
        <v>793.991</v>
      </c>
      <c r="E50" s="27">
        <v>393.8</v>
      </c>
      <c r="F50" s="27">
        <f t="shared" si="10"/>
        <v>-2293.8909999999996</v>
      </c>
      <c r="G50" s="27">
        <f t="shared" si="7"/>
        <v>-400.191</v>
      </c>
      <c r="H50" s="133">
        <f t="shared" si="2"/>
        <v>49.59753951870991</v>
      </c>
      <c r="I50" s="27">
        <f>E50-B50</f>
        <v>271.8</v>
      </c>
      <c r="J50" s="106">
        <f>E50/B50*100</f>
        <v>322.78688524590166</v>
      </c>
      <c r="K50" s="28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</row>
    <row r="51" spans="1:10" ht="17.25" customHeight="1">
      <c r="A51" s="15" t="s">
        <v>46</v>
      </c>
      <c r="B51" s="134">
        <v>100</v>
      </c>
      <c r="C51" s="16">
        <v>144.595</v>
      </c>
      <c r="D51" s="16">
        <v>91.595</v>
      </c>
      <c r="E51" s="16">
        <v>3.407</v>
      </c>
      <c r="F51" s="16">
        <f t="shared" si="10"/>
        <v>-141.188</v>
      </c>
      <c r="G51" s="16">
        <f t="shared" si="7"/>
        <v>-88.188</v>
      </c>
      <c r="H51" s="16">
        <f t="shared" si="2"/>
        <v>3.719635351274633</v>
      </c>
      <c r="I51" s="27">
        <f>E51-B51</f>
        <v>-96.593</v>
      </c>
      <c r="J51" s="106">
        <f>E51/B51*100</f>
        <v>3.4070000000000005</v>
      </c>
    </row>
    <row r="52" spans="1:63" s="20" customFormat="1" ht="15.75" customHeight="1">
      <c r="A52" s="15" t="s">
        <v>47</v>
      </c>
      <c r="B52" s="16">
        <v>0</v>
      </c>
      <c r="C52" s="16">
        <v>201.4</v>
      </c>
      <c r="D52" s="16">
        <v>69.5</v>
      </c>
      <c r="E52" s="16">
        <v>1.25</v>
      </c>
      <c r="F52" s="16">
        <f t="shared" si="10"/>
        <v>-200.15</v>
      </c>
      <c r="G52" s="134">
        <f t="shared" si="7"/>
        <v>-68.25</v>
      </c>
      <c r="H52" s="16">
        <f t="shared" si="2"/>
        <v>1.7985611510791366</v>
      </c>
      <c r="I52" s="27">
        <f>E52-B52</f>
        <v>1.25</v>
      </c>
      <c r="J52" s="10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20" customFormat="1" ht="40.5" customHeight="1" hidden="1">
      <c r="A53" s="15" t="s">
        <v>48</v>
      </c>
      <c r="B53" s="16">
        <v>0</v>
      </c>
      <c r="C53" s="16"/>
      <c r="D53" s="16"/>
      <c r="E53" s="16"/>
      <c r="F53" s="16">
        <f t="shared" si="10"/>
        <v>0</v>
      </c>
      <c r="G53" s="27">
        <f t="shared" si="7"/>
        <v>0</v>
      </c>
      <c r="H53" s="16" t="e">
        <f t="shared" si="2"/>
        <v>#DIV/0!</v>
      </c>
      <c r="I53" s="27">
        <f>E53-B53</f>
        <v>0</v>
      </c>
      <c r="J53" s="24" t="e">
        <f>E53/B53*100</f>
        <v>#DIV/0!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20" customFormat="1" ht="15.75" customHeight="1">
      <c r="A54" s="15" t="s">
        <v>49</v>
      </c>
      <c r="B54" s="16">
        <f>B57+B55+B56</f>
        <v>75.2</v>
      </c>
      <c r="C54" s="16">
        <f>C57+C55+C56</f>
        <v>1149.5</v>
      </c>
      <c r="D54" s="16">
        <f>D57+D55+D56</f>
        <v>437.351</v>
      </c>
      <c r="E54" s="16">
        <f>E57+E55+E56</f>
        <v>239.486</v>
      </c>
      <c r="F54" s="16">
        <f t="shared" si="10"/>
        <v>-910.014</v>
      </c>
      <c r="G54" s="134">
        <f t="shared" si="7"/>
        <v>-197.865</v>
      </c>
      <c r="H54" s="16">
        <f t="shared" si="2"/>
        <v>54.75830625744539</v>
      </c>
      <c r="I54" s="16">
        <f t="shared" si="11"/>
        <v>164.286</v>
      </c>
      <c r="J54" s="24">
        <f>E54/B54*100</f>
        <v>318.46542553191483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s="20" customFormat="1" ht="16.5" customHeight="1">
      <c r="A55" s="22" t="s">
        <v>50</v>
      </c>
      <c r="B55" s="27">
        <v>0</v>
      </c>
      <c r="C55" s="27">
        <v>312.6</v>
      </c>
      <c r="D55" s="27">
        <v>78</v>
      </c>
      <c r="E55" s="27">
        <v>0</v>
      </c>
      <c r="F55" s="27">
        <f t="shared" si="10"/>
        <v>-312.6</v>
      </c>
      <c r="G55" s="27">
        <f t="shared" si="7"/>
        <v>-78</v>
      </c>
      <c r="H55" s="16">
        <f t="shared" si="2"/>
        <v>0</v>
      </c>
      <c r="I55" s="16">
        <f t="shared" si="11"/>
        <v>0</v>
      </c>
      <c r="J55" s="10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s="20" customFormat="1" ht="15" customHeight="1" hidden="1">
      <c r="A56" s="22" t="s">
        <v>51</v>
      </c>
      <c r="B56" s="27"/>
      <c r="C56" s="125"/>
      <c r="D56" s="125"/>
      <c r="E56" s="125"/>
      <c r="F56" s="27">
        <f t="shared" si="10"/>
        <v>0</v>
      </c>
      <c r="G56" s="27">
        <f t="shared" si="7"/>
        <v>0</v>
      </c>
      <c r="H56" s="16" t="e">
        <f t="shared" si="2"/>
        <v>#DIV/0!</v>
      </c>
      <c r="I56" s="27">
        <f t="shared" si="11"/>
        <v>0</v>
      </c>
      <c r="J56" s="24" t="e">
        <f aca="true" t="shared" si="12" ref="J56:J73">E56/B56*100</f>
        <v>#DIV/0!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s="20" customFormat="1" ht="15" customHeight="1" thickBot="1">
      <c r="A57" s="22" t="s">
        <v>52</v>
      </c>
      <c r="B57" s="27">
        <v>75.2</v>
      </c>
      <c r="C57" s="27">
        <v>836.9</v>
      </c>
      <c r="D57" s="27">
        <v>359.351</v>
      </c>
      <c r="E57" s="27">
        <v>239.486</v>
      </c>
      <c r="F57" s="27">
        <f t="shared" si="10"/>
        <v>-597.414</v>
      </c>
      <c r="G57" s="27">
        <f t="shared" si="7"/>
        <v>-119.86500000000001</v>
      </c>
      <c r="H57" s="133">
        <f t="shared" si="2"/>
        <v>66.6440332710915</v>
      </c>
      <c r="I57" s="27">
        <f t="shared" si="11"/>
        <v>164.286</v>
      </c>
      <c r="J57" s="106">
        <f t="shared" si="12"/>
        <v>318.46542553191483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s="20" customFormat="1" ht="14.25" customHeight="1" hidden="1">
      <c r="A58" s="46" t="s">
        <v>53</v>
      </c>
      <c r="B58" s="47"/>
      <c r="C58" s="126">
        <f>75+245</f>
        <v>320</v>
      </c>
      <c r="D58" s="126"/>
      <c r="E58" s="126"/>
      <c r="F58" s="17">
        <f t="shared" si="10"/>
        <v>-320</v>
      </c>
      <c r="G58" s="27">
        <f t="shared" si="7"/>
        <v>0</v>
      </c>
      <c r="H58" s="16" t="e">
        <f t="shared" si="2"/>
        <v>#DIV/0!</v>
      </c>
      <c r="I58" s="17">
        <f t="shared" si="11"/>
        <v>0</v>
      </c>
      <c r="J58" s="18" t="e">
        <f t="shared" si="12"/>
        <v>#DIV/0!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s="20" customFormat="1" ht="14.25" customHeight="1" hidden="1">
      <c r="A59" s="46" t="s">
        <v>54</v>
      </c>
      <c r="B59" s="47"/>
      <c r="C59" s="126">
        <v>47.8</v>
      </c>
      <c r="D59" s="126"/>
      <c r="E59" s="126"/>
      <c r="F59" s="17">
        <f t="shared" si="10"/>
        <v>-47.8</v>
      </c>
      <c r="G59" s="27">
        <f t="shared" si="7"/>
        <v>0</v>
      </c>
      <c r="H59" s="16" t="e">
        <f t="shared" si="2"/>
        <v>#DIV/0!</v>
      </c>
      <c r="I59" s="17">
        <f t="shared" si="11"/>
        <v>0</v>
      </c>
      <c r="J59" s="18" t="e">
        <f t="shared" si="12"/>
        <v>#DIV/0!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s="20" customFormat="1" ht="15.75" customHeight="1" hidden="1">
      <c r="A60" s="46" t="s">
        <v>55</v>
      </c>
      <c r="B60" s="47"/>
      <c r="C60" s="126">
        <v>218.6</v>
      </c>
      <c r="D60" s="126"/>
      <c r="E60" s="126"/>
      <c r="F60" s="17">
        <f t="shared" si="10"/>
        <v>-218.6</v>
      </c>
      <c r="G60" s="27">
        <f t="shared" si="7"/>
        <v>0</v>
      </c>
      <c r="H60" s="16" t="e">
        <f t="shared" si="2"/>
        <v>#DIV/0!</v>
      </c>
      <c r="I60" s="17">
        <f t="shared" si="11"/>
        <v>0</v>
      </c>
      <c r="J60" s="18" t="e">
        <f t="shared" si="12"/>
        <v>#DIV/0!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s="20" customFormat="1" ht="15.75" customHeight="1" hidden="1">
      <c r="A61" s="46" t="s">
        <v>56</v>
      </c>
      <c r="B61" s="47"/>
      <c r="C61" s="126">
        <v>65</v>
      </c>
      <c r="D61" s="126"/>
      <c r="E61" s="126"/>
      <c r="F61" s="17">
        <f t="shared" si="10"/>
        <v>-65</v>
      </c>
      <c r="G61" s="27">
        <f t="shared" si="7"/>
        <v>0</v>
      </c>
      <c r="H61" s="16" t="e">
        <f t="shared" si="2"/>
        <v>#DIV/0!</v>
      </c>
      <c r="I61" s="17">
        <f t="shared" si="11"/>
        <v>0</v>
      </c>
      <c r="J61" s="18" t="e">
        <f t="shared" si="12"/>
        <v>#DIV/0!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s="20" customFormat="1" ht="21.75" customHeight="1" hidden="1">
      <c r="A62" s="46" t="s">
        <v>57</v>
      </c>
      <c r="B62" s="47"/>
      <c r="C62" s="126">
        <v>18.4</v>
      </c>
      <c r="D62" s="126"/>
      <c r="E62" s="126"/>
      <c r="F62" s="17">
        <f t="shared" si="10"/>
        <v>-18.4</v>
      </c>
      <c r="G62" s="27">
        <f t="shared" si="7"/>
        <v>0</v>
      </c>
      <c r="H62" s="16" t="e">
        <f t="shared" si="2"/>
        <v>#DIV/0!</v>
      </c>
      <c r="I62" s="17">
        <f t="shared" si="11"/>
        <v>0</v>
      </c>
      <c r="J62" s="18" t="e">
        <f t="shared" si="12"/>
        <v>#DIV/0!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s="20" customFormat="1" ht="15.75" customHeight="1" hidden="1">
      <c r="A63" s="46" t="s">
        <v>58</v>
      </c>
      <c r="B63" s="47"/>
      <c r="C63" s="126">
        <v>210</v>
      </c>
      <c r="D63" s="126"/>
      <c r="E63" s="126"/>
      <c r="F63" s="17">
        <f t="shared" si="10"/>
        <v>-210</v>
      </c>
      <c r="G63" s="27">
        <f t="shared" si="7"/>
        <v>0</v>
      </c>
      <c r="H63" s="16" t="e">
        <f t="shared" si="2"/>
        <v>#DIV/0!</v>
      </c>
      <c r="I63" s="17">
        <f t="shared" si="11"/>
        <v>0</v>
      </c>
      <c r="J63" s="18" t="e">
        <f t="shared" si="12"/>
        <v>#DIV/0!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s="20" customFormat="1" ht="15.75" customHeight="1" hidden="1">
      <c r="A64" s="48" t="s">
        <v>59</v>
      </c>
      <c r="B64" s="47"/>
      <c r="C64" s="126">
        <v>60</v>
      </c>
      <c r="D64" s="126"/>
      <c r="E64" s="126"/>
      <c r="F64" s="17">
        <f t="shared" si="10"/>
        <v>-60</v>
      </c>
      <c r="G64" s="27">
        <f t="shared" si="7"/>
        <v>0</v>
      </c>
      <c r="H64" s="16" t="e">
        <f t="shared" si="2"/>
        <v>#DIV/0!</v>
      </c>
      <c r="I64" s="17">
        <f t="shared" si="11"/>
        <v>0</v>
      </c>
      <c r="J64" s="18" t="e">
        <f t="shared" si="12"/>
        <v>#DIV/0!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s="20" customFormat="1" ht="16.5" customHeight="1" hidden="1">
      <c r="A65" s="46" t="s">
        <v>60</v>
      </c>
      <c r="B65" s="47"/>
      <c r="C65" s="126">
        <v>25.1</v>
      </c>
      <c r="D65" s="126"/>
      <c r="E65" s="126"/>
      <c r="F65" s="17">
        <f t="shared" si="10"/>
        <v>-25.1</v>
      </c>
      <c r="G65" s="27">
        <f t="shared" si="7"/>
        <v>0</v>
      </c>
      <c r="H65" s="16" t="e">
        <f t="shared" si="2"/>
        <v>#DIV/0!</v>
      </c>
      <c r="I65" s="17">
        <f t="shared" si="11"/>
        <v>0</v>
      </c>
      <c r="J65" s="18" t="e">
        <f t="shared" si="12"/>
        <v>#DIV/0!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s="20" customFormat="1" ht="15.75" customHeight="1" hidden="1">
      <c r="A66" s="46" t="s">
        <v>61</v>
      </c>
      <c r="B66" s="47"/>
      <c r="C66" s="126">
        <v>1</v>
      </c>
      <c r="D66" s="126"/>
      <c r="E66" s="126"/>
      <c r="F66" s="17">
        <f t="shared" si="10"/>
        <v>-1</v>
      </c>
      <c r="G66" s="27">
        <f t="shared" si="7"/>
        <v>0</v>
      </c>
      <c r="H66" s="16" t="e">
        <f t="shared" si="2"/>
        <v>#DIV/0!</v>
      </c>
      <c r="I66" s="17">
        <f t="shared" si="11"/>
        <v>0</v>
      </c>
      <c r="J66" s="18" t="e">
        <f t="shared" si="12"/>
        <v>#DIV/0!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s="20" customFormat="1" ht="14.25" customHeight="1" hidden="1">
      <c r="A67" s="46" t="s">
        <v>62</v>
      </c>
      <c r="B67" s="47"/>
      <c r="C67" s="126">
        <v>18</v>
      </c>
      <c r="D67" s="126"/>
      <c r="E67" s="126"/>
      <c r="F67" s="17">
        <f t="shared" si="10"/>
        <v>-18</v>
      </c>
      <c r="G67" s="27">
        <f t="shared" si="7"/>
        <v>0</v>
      </c>
      <c r="H67" s="16" t="e">
        <f t="shared" si="2"/>
        <v>#DIV/0!</v>
      </c>
      <c r="I67" s="17">
        <f t="shared" si="11"/>
        <v>0</v>
      </c>
      <c r="J67" s="18" t="e">
        <f t="shared" si="12"/>
        <v>#DIV/0!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s="20" customFormat="1" ht="14.25" customHeight="1" hidden="1">
      <c r="A68" s="46" t="s">
        <v>63</v>
      </c>
      <c r="B68" s="47"/>
      <c r="C68" s="126">
        <v>80</v>
      </c>
      <c r="D68" s="126"/>
      <c r="E68" s="126"/>
      <c r="F68" s="17">
        <f t="shared" si="10"/>
        <v>-80</v>
      </c>
      <c r="G68" s="27">
        <f t="shared" si="7"/>
        <v>0</v>
      </c>
      <c r="H68" s="16" t="e">
        <f t="shared" si="2"/>
        <v>#DIV/0!</v>
      </c>
      <c r="I68" s="17">
        <f t="shared" si="11"/>
        <v>0</v>
      </c>
      <c r="J68" s="18" t="e">
        <f t="shared" si="12"/>
        <v>#DIV/0!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s="20" customFormat="1" ht="2.25" customHeight="1" hidden="1" thickBot="1">
      <c r="A69" s="49" t="s">
        <v>64</v>
      </c>
      <c r="B69" s="50"/>
      <c r="C69" s="128"/>
      <c r="D69" s="128"/>
      <c r="E69" s="128"/>
      <c r="F69" s="51">
        <f t="shared" si="10"/>
        <v>0</v>
      </c>
      <c r="G69" s="32">
        <f t="shared" si="7"/>
        <v>0</v>
      </c>
      <c r="H69" s="114" t="e">
        <f t="shared" si="2"/>
        <v>#DIV/0!</v>
      </c>
      <c r="I69" s="51">
        <f t="shared" si="11"/>
        <v>0</v>
      </c>
      <c r="J69" s="52" t="e">
        <f t="shared" si="12"/>
        <v>#DIV/0!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s="55" customFormat="1" ht="18.75" customHeight="1" thickBot="1">
      <c r="A70" s="135" t="s">
        <v>65</v>
      </c>
      <c r="B70" s="136">
        <f>B9+B11+B13+B14+B24+B34+B35+B40+B42+B51+B52+B53+B54</f>
        <v>93836.7</v>
      </c>
      <c r="C70" s="136">
        <f>C9+C11+C13+C14+C24+C34+C35+C40+C42+C51+C52+C53+C54</f>
        <v>399559.14100000006</v>
      </c>
      <c r="D70" s="136">
        <f>D9+D11+D13+D14+D24+D34+D35+D40+D42+D51+D52+D53+D54</f>
        <v>119422.55</v>
      </c>
      <c r="E70" s="136">
        <f>E9+E11+E13+E14+E24+E34+E35+E40+E42+E51+E52+E53+E54</f>
        <v>109310.17054000004</v>
      </c>
      <c r="F70" s="136">
        <f t="shared" si="10"/>
        <v>-290248.97046000004</v>
      </c>
      <c r="G70" s="136">
        <f>E70-D70</f>
        <v>-10112.379459999967</v>
      </c>
      <c r="H70" s="143">
        <f t="shared" si="2"/>
        <v>91.53226969278417</v>
      </c>
      <c r="I70" s="136">
        <f t="shared" si="11"/>
        <v>15473.470540000038</v>
      </c>
      <c r="J70" s="137">
        <f t="shared" si="12"/>
        <v>116.48978548904645</v>
      </c>
      <c r="K70" s="53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</row>
    <row r="71" spans="1:63" s="20" customFormat="1" ht="15" customHeight="1" thickBot="1">
      <c r="A71" s="138" t="s">
        <v>66</v>
      </c>
      <c r="B71" s="162">
        <f>B72+B73+B74+B76+B75</f>
        <v>671.4</v>
      </c>
      <c r="C71" s="162">
        <f>C72+C73+C74</f>
        <v>1967.9</v>
      </c>
      <c r="D71" s="162">
        <f>D72+D73+D74</f>
        <v>594</v>
      </c>
      <c r="E71" s="162">
        <f>E72+E73+E74</f>
        <v>590.9</v>
      </c>
      <c r="F71" s="162">
        <f t="shared" si="10"/>
        <v>-1377</v>
      </c>
      <c r="G71" s="162">
        <f>E71-D71</f>
        <v>-3.1000000000000227</v>
      </c>
      <c r="H71" s="162">
        <f t="shared" si="2"/>
        <v>99.47811447811448</v>
      </c>
      <c r="I71" s="162">
        <f t="shared" si="11"/>
        <v>-80.5</v>
      </c>
      <c r="J71" s="163">
        <f>E71/B71*100</f>
        <v>88.01012809055705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10" ht="18" customHeight="1" thickBot="1">
      <c r="A72" s="164" t="s">
        <v>67</v>
      </c>
      <c r="B72" s="166">
        <v>541.4</v>
      </c>
      <c r="C72" s="120">
        <v>1067.9</v>
      </c>
      <c r="D72" s="120">
        <v>244</v>
      </c>
      <c r="E72" s="120">
        <v>240.9</v>
      </c>
      <c r="F72" s="120">
        <f t="shared" si="10"/>
        <v>-827.0000000000001</v>
      </c>
      <c r="G72" s="120">
        <f>E72-D72</f>
        <v>-3.0999999999999943</v>
      </c>
      <c r="H72" s="158">
        <f t="shared" si="2"/>
        <v>98.72950819672131</v>
      </c>
      <c r="I72" s="158">
        <f t="shared" si="11"/>
        <v>-300.5</v>
      </c>
      <c r="J72" s="168">
        <f t="shared" si="12"/>
        <v>44.495751754710014</v>
      </c>
    </row>
    <row r="73" spans="1:10" ht="27.75" customHeight="1" thickBot="1">
      <c r="A73" s="165" t="s">
        <v>68</v>
      </c>
      <c r="B73" s="167">
        <v>130</v>
      </c>
      <c r="C73" s="97">
        <v>900</v>
      </c>
      <c r="D73" s="97">
        <v>350</v>
      </c>
      <c r="E73" s="97">
        <v>350</v>
      </c>
      <c r="F73" s="97">
        <f t="shared" si="10"/>
        <v>-550</v>
      </c>
      <c r="G73" s="120">
        <f>E73-D73</f>
        <v>0</v>
      </c>
      <c r="H73" s="151">
        <f t="shared" si="2"/>
        <v>100</v>
      </c>
      <c r="I73" s="151">
        <f t="shared" si="11"/>
        <v>220</v>
      </c>
      <c r="J73" s="169">
        <f t="shared" si="12"/>
        <v>269.2307692307692</v>
      </c>
    </row>
    <row r="74" spans="1:10" ht="27.75" customHeight="1" hidden="1">
      <c r="A74" s="26" t="s">
        <v>69</v>
      </c>
      <c r="B74" s="112">
        <v>0</v>
      </c>
      <c r="C74" s="103"/>
      <c r="D74" s="103"/>
      <c r="E74" s="103"/>
      <c r="F74" s="113">
        <f t="shared" si="10"/>
        <v>0</v>
      </c>
      <c r="G74" s="103"/>
      <c r="H74" s="82" t="e">
        <f aca="true" t="shared" si="13" ref="H74:H137">E74/D74*100</f>
        <v>#DIV/0!</v>
      </c>
      <c r="I74" s="112">
        <f t="shared" si="11"/>
        <v>0</v>
      </c>
      <c r="J74" s="140" t="e">
        <f>E74/B74*100</f>
        <v>#DIV/0!</v>
      </c>
    </row>
    <row r="75" spans="1:10" ht="27.75" customHeight="1" hidden="1">
      <c r="A75" s="59" t="s">
        <v>70</v>
      </c>
      <c r="B75" s="112"/>
      <c r="C75" s="103"/>
      <c r="D75" s="103"/>
      <c r="E75" s="103"/>
      <c r="F75" s="104">
        <f t="shared" si="10"/>
        <v>0</v>
      </c>
      <c r="G75" s="125"/>
      <c r="H75" s="16" t="e">
        <f t="shared" si="13"/>
        <v>#DIV/0!</v>
      </c>
      <c r="I75" s="113"/>
      <c r="J75" s="109"/>
    </row>
    <row r="76" spans="1:10" ht="27" customHeight="1" hidden="1">
      <c r="A76" s="22" t="s">
        <v>71</v>
      </c>
      <c r="B76" s="27"/>
      <c r="C76" s="125"/>
      <c r="D76" s="125"/>
      <c r="E76" s="125"/>
      <c r="F76" s="104">
        <f t="shared" si="10"/>
        <v>0</v>
      </c>
      <c r="G76" s="125"/>
      <c r="H76" s="16" t="e">
        <f t="shared" si="13"/>
        <v>#DIV/0!</v>
      </c>
      <c r="I76" s="104">
        <f aca="true" t="shared" si="14" ref="I76:I101">E76-B76</f>
        <v>0</v>
      </c>
      <c r="J76" s="105" t="e">
        <f>E76/B76*100</f>
        <v>#DIV/0!</v>
      </c>
    </row>
    <row r="77" spans="1:63" s="20" customFormat="1" ht="30" customHeight="1" hidden="1" thickBot="1">
      <c r="A77" s="60" t="s">
        <v>72</v>
      </c>
      <c r="B77" s="114">
        <v>0</v>
      </c>
      <c r="C77" s="127"/>
      <c r="D77" s="127"/>
      <c r="E77" s="127"/>
      <c r="F77" s="115">
        <f t="shared" si="10"/>
        <v>0</v>
      </c>
      <c r="G77" s="128"/>
      <c r="H77" s="114" t="e">
        <f t="shared" si="13"/>
        <v>#DIV/0!</v>
      </c>
      <c r="I77" s="51">
        <f t="shared" si="14"/>
        <v>0</v>
      </c>
      <c r="J77" s="116" t="e">
        <f>E77/B77*100</f>
        <v>#DIV/0!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s="55" customFormat="1" ht="19.5" customHeight="1" thickBot="1">
      <c r="A78" s="61" t="s">
        <v>73</v>
      </c>
      <c r="B78" s="62">
        <f>B70+B71+B77</f>
        <v>94508.09999999999</v>
      </c>
      <c r="C78" s="62">
        <f>C70+C71+C77</f>
        <v>401527.0410000001</v>
      </c>
      <c r="D78" s="62">
        <f>D70+D71+D77</f>
        <v>120016.55</v>
      </c>
      <c r="E78" s="62">
        <f>E70+E71+E77</f>
        <v>109901.07054000003</v>
      </c>
      <c r="F78" s="62">
        <f>F70+F71+F77</f>
        <v>-291625.97046000004</v>
      </c>
      <c r="G78" s="62">
        <f>E78-D78</f>
        <v>-10115.479459999973</v>
      </c>
      <c r="H78" s="62">
        <f t="shared" si="13"/>
        <v>91.57159620069068</v>
      </c>
      <c r="I78" s="62">
        <f t="shared" si="14"/>
        <v>15392.970540000038</v>
      </c>
      <c r="J78" s="63">
        <f>E78/B78*100</f>
        <v>116.28746164614465</v>
      </c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</row>
    <row r="79" spans="1:63" s="20" customFormat="1" ht="19.5" customHeight="1" hidden="1" thickBot="1">
      <c r="A79" s="64" t="s">
        <v>74</v>
      </c>
      <c r="B79" s="144"/>
      <c r="C79" s="145"/>
      <c r="D79" s="145"/>
      <c r="E79" s="145"/>
      <c r="F79" s="65">
        <f aca="true" t="shared" si="15" ref="F79:F121">E79-C79</f>
        <v>0</v>
      </c>
      <c r="G79" s="145">
        <f aca="true" t="shared" si="16" ref="G79:G88">E79-D79</f>
        <v>0</v>
      </c>
      <c r="H79" s="82" t="e">
        <f t="shared" si="13"/>
        <v>#DIV/0!</v>
      </c>
      <c r="I79" s="66">
        <f t="shared" si="14"/>
        <v>0</v>
      </c>
      <c r="J79" s="67" t="e">
        <f>E79/B79*100</f>
        <v>#DIV/0!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s="20" customFormat="1" ht="20.25" customHeight="1" hidden="1" thickBot="1">
      <c r="A80" s="56" t="s">
        <v>75</v>
      </c>
      <c r="B80" s="57"/>
      <c r="C80" s="122">
        <f>C82</f>
        <v>0</v>
      </c>
      <c r="D80" s="122"/>
      <c r="E80" s="122">
        <f>E82</f>
        <v>0</v>
      </c>
      <c r="F80" s="17">
        <f t="shared" si="15"/>
        <v>0</v>
      </c>
      <c r="G80" s="129">
        <f t="shared" si="16"/>
        <v>0</v>
      </c>
      <c r="H80" s="16" t="e">
        <f t="shared" si="13"/>
        <v>#DIV/0!</v>
      </c>
      <c r="I80" s="57">
        <f t="shared" si="14"/>
        <v>0</v>
      </c>
      <c r="J80" s="58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s="20" customFormat="1" ht="30" customHeight="1" hidden="1" thickBot="1">
      <c r="A81" s="68" t="s">
        <v>76</v>
      </c>
      <c r="B81" s="57"/>
      <c r="C81" s="122"/>
      <c r="D81" s="122"/>
      <c r="E81" s="122"/>
      <c r="F81" s="17">
        <f t="shared" si="15"/>
        <v>0</v>
      </c>
      <c r="G81" s="129">
        <f t="shared" si="16"/>
        <v>0</v>
      </c>
      <c r="H81" s="16" t="e">
        <f t="shared" si="13"/>
        <v>#DIV/0!</v>
      </c>
      <c r="I81" s="104">
        <f t="shared" si="14"/>
        <v>0</v>
      </c>
      <c r="J81" s="58" t="e">
        <f>E81/B81*100</f>
        <v>#DIV/0!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s="20" customFormat="1" ht="34.5" customHeight="1" hidden="1" thickBot="1">
      <c r="A82" s="69" t="s">
        <v>77</v>
      </c>
      <c r="B82" s="57"/>
      <c r="C82" s="122"/>
      <c r="D82" s="122"/>
      <c r="E82" s="122"/>
      <c r="F82" s="17">
        <f t="shared" si="15"/>
        <v>0</v>
      </c>
      <c r="G82" s="129">
        <f t="shared" si="16"/>
        <v>0</v>
      </c>
      <c r="H82" s="16" t="e">
        <f t="shared" si="13"/>
        <v>#DIV/0!</v>
      </c>
      <c r="I82" s="104">
        <f t="shared" si="14"/>
        <v>0</v>
      </c>
      <c r="J82" s="58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s="20" customFormat="1" ht="60" customHeight="1" hidden="1" thickBot="1">
      <c r="A83" s="59" t="s">
        <v>78</v>
      </c>
      <c r="B83" s="57"/>
      <c r="C83" s="122"/>
      <c r="D83" s="122"/>
      <c r="E83" s="122"/>
      <c r="F83" s="17">
        <f t="shared" si="15"/>
        <v>0</v>
      </c>
      <c r="G83" s="129">
        <f t="shared" si="16"/>
        <v>0</v>
      </c>
      <c r="H83" s="16" t="e">
        <f t="shared" si="13"/>
        <v>#DIV/0!</v>
      </c>
      <c r="I83" s="65">
        <f t="shared" si="14"/>
        <v>0</v>
      </c>
      <c r="J83" s="58" t="e">
        <f aca="true" t="shared" si="17" ref="J83:J95">E83/B83*100</f>
        <v>#DIV/0!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s="20" customFormat="1" ht="40.5" customHeight="1" hidden="1" thickBot="1">
      <c r="A84" s="22" t="s">
        <v>79</v>
      </c>
      <c r="B84" s="57"/>
      <c r="C84" s="122"/>
      <c r="D84" s="122"/>
      <c r="E84" s="122"/>
      <c r="F84" s="17">
        <f t="shared" si="15"/>
        <v>0</v>
      </c>
      <c r="G84" s="129">
        <f t="shared" si="16"/>
        <v>0</v>
      </c>
      <c r="H84" s="16" t="e">
        <f t="shared" si="13"/>
        <v>#DIV/0!</v>
      </c>
      <c r="I84" s="17">
        <f t="shared" si="14"/>
        <v>0</v>
      </c>
      <c r="J84" s="58" t="e">
        <f t="shared" si="17"/>
        <v>#DIV/0!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s="20" customFormat="1" ht="26.25" customHeight="1" hidden="1" thickBot="1">
      <c r="A85" s="22" t="s">
        <v>80</v>
      </c>
      <c r="B85" s="57"/>
      <c r="C85" s="122"/>
      <c r="D85" s="122"/>
      <c r="E85" s="122"/>
      <c r="F85" s="17">
        <f t="shared" si="15"/>
        <v>0</v>
      </c>
      <c r="G85" s="129">
        <f t="shared" si="16"/>
        <v>0</v>
      </c>
      <c r="H85" s="16" t="e">
        <f t="shared" si="13"/>
        <v>#DIV/0!</v>
      </c>
      <c r="I85" s="17">
        <f t="shared" si="14"/>
        <v>0</v>
      </c>
      <c r="J85" s="58" t="e">
        <f t="shared" si="17"/>
        <v>#DIV/0!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s="20" customFormat="1" ht="30" customHeight="1" hidden="1" thickBot="1">
      <c r="A86" s="70" t="s">
        <v>81</v>
      </c>
      <c r="B86" s="57"/>
      <c r="C86" s="122"/>
      <c r="D86" s="122"/>
      <c r="E86" s="122"/>
      <c r="F86" s="17">
        <f t="shared" si="15"/>
        <v>0</v>
      </c>
      <c r="G86" s="129">
        <f t="shared" si="16"/>
        <v>0</v>
      </c>
      <c r="H86" s="16" t="e">
        <f t="shared" si="13"/>
        <v>#DIV/0!</v>
      </c>
      <c r="I86" s="17">
        <f t="shared" si="14"/>
        <v>0</v>
      </c>
      <c r="J86" s="58" t="e">
        <f t="shared" si="17"/>
        <v>#DIV/0!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s="20" customFormat="1" ht="48" customHeight="1" hidden="1">
      <c r="A87" s="71" t="s">
        <v>82</v>
      </c>
      <c r="B87" s="57"/>
      <c r="C87" s="122"/>
      <c r="D87" s="122"/>
      <c r="E87" s="122"/>
      <c r="F87" s="17">
        <f t="shared" si="15"/>
        <v>0</v>
      </c>
      <c r="G87" s="129">
        <f t="shared" si="16"/>
        <v>0</v>
      </c>
      <c r="H87" s="16" t="e">
        <f t="shared" si="13"/>
        <v>#DIV/0!</v>
      </c>
      <c r="I87" s="65">
        <f t="shared" si="14"/>
        <v>0</v>
      </c>
      <c r="J87" s="72" t="e">
        <f t="shared" si="17"/>
        <v>#DIV/0!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s="20" customFormat="1" ht="18" customHeight="1" hidden="1" thickBot="1">
      <c r="A88" s="49"/>
      <c r="B88" s="146"/>
      <c r="C88" s="147"/>
      <c r="D88" s="147"/>
      <c r="E88" s="147"/>
      <c r="F88" s="51">
        <f t="shared" si="15"/>
        <v>0</v>
      </c>
      <c r="G88" s="127">
        <f t="shared" si="16"/>
        <v>0</v>
      </c>
      <c r="H88" s="114" t="e">
        <f t="shared" si="13"/>
        <v>#DIV/0!</v>
      </c>
      <c r="I88" s="51">
        <f t="shared" si="14"/>
        <v>0</v>
      </c>
      <c r="J88" s="52" t="e">
        <f t="shared" si="17"/>
        <v>#DIV/0!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  <row r="89" spans="1:10" ht="29.25" customHeight="1" thickBot="1">
      <c r="A89" s="56" t="s">
        <v>83</v>
      </c>
      <c r="B89" s="57">
        <f>B91+B92+B93+B94+B95+B96+B90+B97+B99+B98</f>
        <v>27982.3</v>
      </c>
      <c r="C89" s="111">
        <f>C91+C92+C93+C94+C95+C96</f>
        <v>183730.735</v>
      </c>
      <c r="D89" s="111">
        <f>D91+D92+D93+D94+D95+D96</f>
        <v>45935.92599999999</v>
      </c>
      <c r="E89" s="111">
        <f>E91+E92+E93+E94+E95+E96</f>
        <v>45902.019</v>
      </c>
      <c r="F89" s="111">
        <f t="shared" si="15"/>
        <v>-137828.716</v>
      </c>
      <c r="G89" s="111">
        <f aca="true" t="shared" si="18" ref="G89:G96">E89-D89</f>
        <v>-33.90699999999197</v>
      </c>
      <c r="H89" s="111">
        <f t="shared" si="13"/>
        <v>99.92618631438933</v>
      </c>
      <c r="I89" s="111">
        <f>E89-B89</f>
        <v>17919.719</v>
      </c>
      <c r="J89" s="139">
        <f t="shared" si="17"/>
        <v>164.03947852749775</v>
      </c>
    </row>
    <row r="90" spans="1:10" ht="47.25" customHeight="1" hidden="1" thickBot="1">
      <c r="A90" s="71" t="s">
        <v>82</v>
      </c>
      <c r="B90" s="117"/>
      <c r="C90" s="161"/>
      <c r="D90" s="161"/>
      <c r="E90" s="161"/>
      <c r="F90" s="66">
        <f t="shared" si="15"/>
        <v>0</v>
      </c>
      <c r="G90" s="148">
        <f t="shared" si="18"/>
        <v>0</v>
      </c>
      <c r="H90" s="148" t="e">
        <f t="shared" si="13"/>
        <v>#DIV/0!</v>
      </c>
      <c r="I90" s="118">
        <f t="shared" si="14"/>
        <v>0</v>
      </c>
      <c r="J90" s="119" t="e">
        <f t="shared" si="17"/>
        <v>#DIV/0!</v>
      </c>
    </row>
    <row r="91" spans="1:12" ht="42.75" customHeight="1">
      <c r="A91" s="73" t="s">
        <v>84</v>
      </c>
      <c r="B91" s="120">
        <v>23751.1</v>
      </c>
      <c r="C91" s="120">
        <v>128949.3</v>
      </c>
      <c r="D91" s="120">
        <v>31513.066</v>
      </c>
      <c r="E91" s="120">
        <v>31513.066</v>
      </c>
      <c r="F91" s="120">
        <f t="shared" si="15"/>
        <v>-97436.234</v>
      </c>
      <c r="G91" s="141">
        <f t="shared" si="18"/>
        <v>0</v>
      </c>
      <c r="H91" s="158">
        <f t="shared" si="13"/>
        <v>100</v>
      </c>
      <c r="I91" s="120">
        <f t="shared" si="14"/>
        <v>7761.966</v>
      </c>
      <c r="J91" s="121">
        <f>E91/B91*100</f>
        <v>132.68044848449125</v>
      </c>
      <c r="K91" s="201"/>
      <c r="L91" s="201"/>
    </row>
    <row r="92" spans="1:12" ht="29.25" customHeight="1">
      <c r="A92" s="74" t="s">
        <v>85</v>
      </c>
      <c r="B92" s="27">
        <v>3688.8</v>
      </c>
      <c r="C92" s="27">
        <v>51598.3</v>
      </c>
      <c r="D92" s="27">
        <v>13401.058</v>
      </c>
      <c r="E92" s="27">
        <v>13401.048</v>
      </c>
      <c r="F92" s="27">
        <f t="shared" si="15"/>
        <v>-38197.252</v>
      </c>
      <c r="G92" s="27">
        <f t="shared" si="18"/>
        <v>-0.010000000000218279</v>
      </c>
      <c r="H92" s="133">
        <f t="shared" si="13"/>
        <v>99.99992537902604</v>
      </c>
      <c r="I92" s="27">
        <f t="shared" si="14"/>
        <v>9712.248</v>
      </c>
      <c r="J92" s="106">
        <f t="shared" si="17"/>
        <v>363.29017566688356</v>
      </c>
      <c r="K92" s="201"/>
      <c r="L92" s="201"/>
    </row>
    <row r="93" spans="1:12" ht="27" customHeight="1">
      <c r="A93" s="74" t="s">
        <v>86</v>
      </c>
      <c r="B93" s="27">
        <v>155.1</v>
      </c>
      <c r="C93" s="27">
        <v>1159.2</v>
      </c>
      <c r="D93" s="27">
        <v>491.721</v>
      </c>
      <c r="E93" s="27">
        <v>491.721</v>
      </c>
      <c r="F93" s="27">
        <f t="shared" si="15"/>
        <v>-667.479</v>
      </c>
      <c r="G93" s="27">
        <f t="shared" si="18"/>
        <v>0</v>
      </c>
      <c r="H93" s="133">
        <f t="shared" si="13"/>
        <v>100</v>
      </c>
      <c r="I93" s="27">
        <f t="shared" si="14"/>
        <v>336.621</v>
      </c>
      <c r="J93" s="106">
        <f t="shared" si="17"/>
        <v>317.0348162475822</v>
      </c>
      <c r="K93" s="201"/>
      <c r="L93" s="201"/>
    </row>
    <row r="94" spans="1:12" ht="42" customHeight="1">
      <c r="A94" s="74" t="s">
        <v>87</v>
      </c>
      <c r="B94" s="27">
        <v>46.4</v>
      </c>
      <c r="C94" s="27">
        <v>182.3</v>
      </c>
      <c r="D94" s="27">
        <v>6.18</v>
      </c>
      <c r="E94" s="27">
        <v>3.933</v>
      </c>
      <c r="F94" s="27">
        <f t="shared" si="15"/>
        <v>-178.36700000000002</v>
      </c>
      <c r="G94" s="27">
        <f t="shared" si="18"/>
        <v>-2.247</v>
      </c>
      <c r="H94" s="133">
        <f t="shared" si="13"/>
        <v>63.640776699029125</v>
      </c>
      <c r="I94" s="27">
        <f t="shared" si="14"/>
        <v>-42.467</v>
      </c>
      <c r="J94" s="106">
        <f t="shared" si="17"/>
        <v>8.476293103448276</v>
      </c>
      <c r="K94" s="201"/>
      <c r="L94" s="201"/>
    </row>
    <row r="95" spans="1:12" ht="45" customHeight="1">
      <c r="A95" s="22" t="s">
        <v>88</v>
      </c>
      <c r="B95" s="27">
        <v>340.9</v>
      </c>
      <c r="C95" s="27">
        <v>1651.3</v>
      </c>
      <c r="D95" s="27">
        <v>409.7</v>
      </c>
      <c r="E95" s="27">
        <v>378.05</v>
      </c>
      <c r="F95" s="27">
        <f t="shared" si="15"/>
        <v>-1273.25</v>
      </c>
      <c r="G95" s="27">
        <f t="shared" si="18"/>
        <v>-31.649999999999977</v>
      </c>
      <c r="H95" s="133">
        <f t="shared" si="13"/>
        <v>92.27483524530145</v>
      </c>
      <c r="I95" s="27">
        <f t="shared" si="14"/>
        <v>37.150000000000034</v>
      </c>
      <c r="J95" s="106">
        <f t="shared" si="17"/>
        <v>110.89762393663831</v>
      </c>
      <c r="K95" s="201"/>
      <c r="L95" s="201"/>
    </row>
    <row r="96" spans="1:12" ht="45.75" customHeight="1">
      <c r="A96" s="69" t="s">
        <v>89</v>
      </c>
      <c r="B96" s="27"/>
      <c r="C96" s="27">
        <v>190.335</v>
      </c>
      <c r="D96" s="27">
        <v>114.201</v>
      </c>
      <c r="E96" s="27">
        <v>114.201</v>
      </c>
      <c r="F96" s="27">
        <f t="shared" si="15"/>
        <v>-76.13400000000001</v>
      </c>
      <c r="G96" s="27">
        <f t="shared" si="18"/>
        <v>0</v>
      </c>
      <c r="H96" s="133">
        <f t="shared" si="13"/>
        <v>100</v>
      </c>
      <c r="I96" s="27">
        <f t="shared" si="14"/>
        <v>114.201</v>
      </c>
      <c r="J96" s="106"/>
      <c r="K96" s="6"/>
      <c r="L96" s="6"/>
    </row>
    <row r="97" spans="1:12" ht="42.75" customHeight="1" hidden="1">
      <c r="A97" s="22" t="s">
        <v>90</v>
      </c>
      <c r="B97" s="27"/>
      <c r="C97" s="157"/>
      <c r="D97" s="157"/>
      <c r="E97" s="125"/>
      <c r="F97" s="104">
        <f t="shared" si="15"/>
        <v>0</v>
      </c>
      <c r="G97" s="125"/>
      <c r="H97" s="16" t="e">
        <f t="shared" si="13"/>
        <v>#DIV/0!</v>
      </c>
      <c r="I97" s="104">
        <f t="shared" si="14"/>
        <v>0</v>
      </c>
      <c r="J97" s="105" t="e">
        <f>E97/B97*100</f>
        <v>#DIV/0!</v>
      </c>
      <c r="K97" s="201"/>
      <c r="L97" s="201"/>
    </row>
    <row r="98" spans="1:63" s="20" customFormat="1" ht="42.75" customHeight="1" hidden="1">
      <c r="A98" s="75" t="s">
        <v>91</v>
      </c>
      <c r="B98" s="27"/>
      <c r="C98" s="125"/>
      <c r="D98" s="125"/>
      <c r="E98" s="125"/>
      <c r="F98" s="104">
        <f t="shared" si="15"/>
        <v>0</v>
      </c>
      <c r="G98" s="125"/>
      <c r="H98" s="16" t="e">
        <f t="shared" si="13"/>
        <v>#DIV/0!</v>
      </c>
      <c r="I98" s="104">
        <f t="shared" si="14"/>
        <v>0</v>
      </c>
      <c r="J98" s="105" t="e">
        <f>E98/B98*100</f>
        <v>#DIV/0!</v>
      </c>
      <c r="K98" s="76"/>
      <c r="L98" s="77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</row>
    <row r="99" spans="1:63" s="20" customFormat="1" ht="42.75" customHeight="1" hidden="1">
      <c r="A99" s="22" t="s">
        <v>92</v>
      </c>
      <c r="B99" s="27"/>
      <c r="C99" s="125"/>
      <c r="D99" s="125"/>
      <c r="E99" s="125"/>
      <c r="F99" s="104">
        <f t="shared" si="15"/>
        <v>0</v>
      </c>
      <c r="G99" s="125"/>
      <c r="H99" s="16" t="e">
        <f t="shared" si="13"/>
        <v>#DIV/0!</v>
      </c>
      <c r="I99" s="104">
        <f t="shared" si="14"/>
        <v>0</v>
      </c>
      <c r="J99" s="105" t="e">
        <f>E99/B99*100</f>
        <v>#DIV/0!</v>
      </c>
      <c r="K99" s="76"/>
      <c r="L99" s="76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</row>
    <row r="100" spans="1:63" s="20" customFormat="1" ht="14.25" customHeight="1" hidden="1" thickBot="1">
      <c r="A100" s="159" t="s">
        <v>93</v>
      </c>
      <c r="B100" s="160"/>
      <c r="C100" s="129"/>
      <c r="D100" s="129"/>
      <c r="E100" s="129"/>
      <c r="F100" s="97">
        <f t="shared" si="15"/>
        <v>0</v>
      </c>
      <c r="G100" s="97"/>
      <c r="H100" s="160" t="e">
        <f t="shared" si="13"/>
        <v>#DIV/0!</v>
      </c>
      <c r="I100" s="160">
        <f t="shared" si="14"/>
        <v>0</v>
      </c>
      <c r="J100" s="123"/>
      <c r="K100" s="76"/>
      <c r="L100" s="77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</row>
    <row r="101" spans="1:63" s="81" customFormat="1" ht="27.75" customHeight="1" thickBot="1">
      <c r="A101" s="154" t="s">
        <v>94</v>
      </c>
      <c r="B101" s="155">
        <f>B78+B89+B100</f>
        <v>122490.4</v>
      </c>
      <c r="C101" s="155">
        <f>C78+C80+C89+C100</f>
        <v>585257.7760000001</v>
      </c>
      <c r="D101" s="155">
        <f>D78+D80+D89+D100</f>
        <v>165952.476</v>
      </c>
      <c r="E101" s="155">
        <f>E78+E80+E89+E100</f>
        <v>155803.08954000002</v>
      </c>
      <c r="F101" s="155">
        <f t="shared" si="15"/>
        <v>-429454.68646000006</v>
      </c>
      <c r="G101" s="155">
        <f>E101-D101</f>
        <v>-10149.38645999998</v>
      </c>
      <c r="H101" s="155">
        <f t="shared" si="13"/>
        <v>93.88416087265851</v>
      </c>
      <c r="I101" s="155">
        <f t="shared" si="14"/>
        <v>33312.68954000002</v>
      </c>
      <c r="J101" s="156">
        <f>E101/B101*100</f>
        <v>127.19616356873684</v>
      </c>
      <c r="K101" s="78"/>
      <c r="L101" s="78"/>
      <c r="M101" s="79"/>
      <c r="N101" s="79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13" ht="18" customHeight="1">
      <c r="A102" s="196" t="s">
        <v>95</v>
      </c>
      <c r="B102" s="120"/>
      <c r="C102" s="120"/>
      <c r="D102" s="120"/>
      <c r="E102" s="120"/>
      <c r="F102" s="141">
        <f t="shared" si="15"/>
        <v>0</v>
      </c>
      <c r="G102" s="141"/>
      <c r="H102" s="141"/>
      <c r="I102" s="141"/>
      <c r="J102" s="197"/>
      <c r="K102" s="40"/>
      <c r="L102" s="40"/>
      <c r="M102" s="40"/>
    </row>
    <row r="103" spans="1:10" ht="19.5" customHeight="1">
      <c r="A103" s="84" t="s">
        <v>128</v>
      </c>
      <c r="B103" s="82">
        <v>53</v>
      </c>
      <c r="C103" s="16">
        <f>C106+C107+C108+C109+C110+C111+C112+C113+C114+C115+C116+C117+C118</f>
        <v>33734.5</v>
      </c>
      <c r="D103" s="16">
        <f>D106+D107+D108+D109+D110+D111+D112+D113+D114+D115+D116+D117+D118</f>
        <v>7424.999999999999</v>
      </c>
      <c r="E103" s="16">
        <f>E106+E107+E108+E109+E110+E111+E112+E113+E114+E115+E116+E117+E118</f>
        <v>3476.4999999999995</v>
      </c>
      <c r="F103" s="16">
        <f>F105+F106+F107+F108+F109+F110+F111+F112+F113+F114+F115+F116+F117+F118</f>
        <v>-30212.999999999996</v>
      </c>
      <c r="G103" s="16">
        <f aca="true" t="shared" si="19" ref="G103:G122">E103-D103</f>
        <v>-3948.4999999999995</v>
      </c>
      <c r="H103" s="16">
        <f t="shared" si="13"/>
        <v>46.82154882154882</v>
      </c>
      <c r="I103" s="82">
        <f>I105+I106+I107+I108+I109+I110+I111+I112+I113+I114+I115+I116+I117+I118</f>
        <v>3476.4999999999995</v>
      </c>
      <c r="J103" s="83">
        <f>J105+J106+J107+J108+J109+J110+J111+J112+J113+J114+J115+J116+J117+J118</f>
        <v>0</v>
      </c>
    </row>
    <row r="104" spans="1:10" ht="12" customHeight="1" hidden="1">
      <c r="A104" s="43" t="s">
        <v>96</v>
      </c>
      <c r="B104" s="27">
        <f>B112+B113</f>
        <v>0</v>
      </c>
      <c r="C104" s="125">
        <f>C112+C113</f>
        <v>7500.3</v>
      </c>
      <c r="D104" s="125"/>
      <c r="E104" s="125">
        <f>E112+E113</f>
        <v>1137.9</v>
      </c>
      <c r="F104" s="27">
        <f t="shared" si="15"/>
        <v>-6362.4</v>
      </c>
      <c r="G104" s="27">
        <f t="shared" si="19"/>
        <v>1137.9</v>
      </c>
      <c r="H104" s="16" t="e">
        <f t="shared" si="13"/>
        <v>#DIV/0!</v>
      </c>
      <c r="I104" s="16">
        <f aca="true" t="shared" si="20" ref="I104:I118">E104-B104</f>
        <v>1137.9</v>
      </c>
      <c r="J104" s="106"/>
    </row>
    <row r="105" spans="1:10" ht="13.5" customHeight="1" hidden="1">
      <c r="A105" s="22" t="s">
        <v>102</v>
      </c>
      <c r="B105" s="27"/>
      <c r="C105" s="125"/>
      <c r="D105" s="125"/>
      <c r="E105" s="125"/>
      <c r="F105" s="27"/>
      <c r="G105" s="27">
        <f t="shared" si="19"/>
        <v>0</v>
      </c>
      <c r="H105" s="16" t="e">
        <f t="shared" si="13"/>
        <v>#DIV/0!</v>
      </c>
      <c r="I105" s="27"/>
      <c r="J105" s="106"/>
    </row>
    <row r="106" spans="1:10" ht="17.25" customHeight="1">
      <c r="A106" s="22" t="s">
        <v>103</v>
      </c>
      <c r="B106" s="27"/>
      <c r="C106" s="27">
        <v>4255.1</v>
      </c>
      <c r="D106" s="27">
        <v>1949.5</v>
      </c>
      <c r="E106" s="27">
        <v>718.4</v>
      </c>
      <c r="F106" s="27">
        <f t="shared" si="15"/>
        <v>-3536.7000000000003</v>
      </c>
      <c r="G106" s="27">
        <f t="shared" si="19"/>
        <v>-1231.1</v>
      </c>
      <c r="H106" s="133">
        <f t="shared" si="13"/>
        <v>36.85047448063606</v>
      </c>
      <c r="I106" s="27">
        <f t="shared" si="20"/>
        <v>718.4</v>
      </c>
      <c r="J106" s="106"/>
    </row>
    <row r="107" spans="1:10" ht="17.25" customHeight="1">
      <c r="A107" s="22" t="s">
        <v>104</v>
      </c>
      <c r="B107" s="27"/>
      <c r="C107" s="27">
        <v>2574</v>
      </c>
      <c r="D107" s="27">
        <v>488</v>
      </c>
      <c r="E107" s="27">
        <v>135.4</v>
      </c>
      <c r="F107" s="27">
        <f t="shared" si="15"/>
        <v>-2438.6</v>
      </c>
      <c r="G107" s="27">
        <f t="shared" si="19"/>
        <v>-352.6</v>
      </c>
      <c r="H107" s="133">
        <f t="shared" si="13"/>
        <v>27.74590163934426</v>
      </c>
      <c r="I107" s="27">
        <f t="shared" si="20"/>
        <v>135.4</v>
      </c>
      <c r="J107" s="106"/>
    </row>
    <row r="108" spans="1:10" ht="17.25" customHeight="1">
      <c r="A108" s="22" t="s">
        <v>105</v>
      </c>
      <c r="B108" s="27"/>
      <c r="C108" s="27">
        <v>250</v>
      </c>
      <c r="D108" s="27"/>
      <c r="E108" s="27"/>
      <c r="F108" s="27">
        <f t="shared" si="15"/>
        <v>-250</v>
      </c>
      <c r="G108" s="27">
        <f t="shared" si="19"/>
        <v>0</v>
      </c>
      <c r="H108" s="133"/>
      <c r="I108" s="27">
        <f t="shared" si="20"/>
        <v>0</v>
      </c>
      <c r="J108" s="106"/>
    </row>
    <row r="109" spans="1:10" ht="17.25" customHeight="1">
      <c r="A109" s="22" t="s">
        <v>106</v>
      </c>
      <c r="B109" s="27"/>
      <c r="C109" s="27">
        <v>373</v>
      </c>
      <c r="D109" s="27">
        <v>230</v>
      </c>
      <c r="E109" s="27"/>
      <c r="F109" s="27">
        <f t="shared" si="15"/>
        <v>-373</v>
      </c>
      <c r="G109" s="27">
        <f t="shared" si="19"/>
        <v>-230</v>
      </c>
      <c r="H109" s="133">
        <f t="shared" si="13"/>
        <v>0</v>
      </c>
      <c r="I109" s="27">
        <f t="shared" si="20"/>
        <v>0</v>
      </c>
      <c r="J109" s="106"/>
    </row>
    <row r="110" spans="1:10" ht="17.25" customHeight="1">
      <c r="A110" s="22" t="s">
        <v>107</v>
      </c>
      <c r="B110" s="27"/>
      <c r="C110" s="27">
        <v>100</v>
      </c>
      <c r="D110" s="27"/>
      <c r="E110" s="27"/>
      <c r="F110" s="27">
        <f t="shared" si="15"/>
        <v>-100</v>
      </c>
      <c r="G110" s="27">
        <f t="shared" si="19"/>
        <v>0</v>
      </c>
      <c r="H110" s="133"/>
      <c r="I110" s="27">
        <f t="shared" si="20"/>
        <v>0</v>
      </c>
      <c r="J110" s="106"/>
    </row>
    <row r="111" spans="1:10" ht="17.25" customHeight="1">
      <c r="A111" s="22" t="s">
        <v>109</v>
      </c>
      <c r="B111" s="27"/>
      <c r="C111" s="27">
        <v>10127.5</v>
      </c>
      <c r="D111" s="27">
        <v>1818.4</v>
      </c>
      <c r="E111" s="27">
        <v>1102.5</v>
      </c>
      <c r="F111" s="27">
        <f t="shared" si="15"/>
        <v>-9025</v>
      </c>
      <c r="G111" s="27">
        <f t="shared" si="19"/>
        <v>-715.9000000000001</v>
      </c>
      <c r="H111" s="133">
        <f t="shared" si="13"/>
        <v>60.63022437307522</v>
      </c>
      <c r="I111" s="27">
        <f t="shared" si="20"/>
        <v>1102.5</v>
      </c>
      <c r="J111" s="106"/>
    </row>
    <row r="112" spans="1:10" ht="17.25" customHeight="1">
      <c r="A112" s="43" t="s">
        <v>108</v>
      </c>
      <c r="B112" s="27">
        <v>0</v>
      </c>
      <c r="C112" s="27">
        <v>7450.3</v>
      </c>
      <c r="D112" s="27">
        <v>1868.9</v>
      </c>
      <c r="E112" s="27">
        <v>1137.9</v>
      </c>
      <c r="F112" s="27">
        <f>E112-C112</f>
        <v>-6312.4</v>
      </c>
      <c r="G112" s="27">
        <f t="shared" si="19"/>
        <v>-731</v>
      </c>
      <c r="H112" s="133">
        <f t="shared" si="13"/>
        <v>60.88608272245706</v>
      </c>
      <c r="I112" s="27">
        <f>E112-B112</f>
        <v>1137.9</v>
      </c>
      <c r="J112" s="106"/>
    </row>
    <row r="113" spans="1:10" ht="17.25" customHeight="1">
      <c r="A113" s="22" t="s">
        <v>124</v>
      </c>
      <c r="B113" s="27"/>
      <c r="C113" s="27">
        <v>50</v>
      </c>
      <c r="D113" s="27"/>
      <c r="E113" s="27"/>
      <c r="F113" s="27">
        <f>E113-C113</f>
        <v>-50</v>
      </c>
      <c r="G113" s="27">
        <f t="shared" si="19"/>
        <v>0</v>
      </c>
      <c r="H113" s="16"/>
      <c r="I113" s="16">
        <f>E113-B113</f>
        <v>0</v>
      </c>
      <c r="J113" s="106"/>
    </row>
    <row r="114" spans="1:10" ht="17.25" customHeight="1">
      <c r="A114" s="22" t="s">
        <v>125</v>
      </c>
      <c r="B114" s="27"/>
      <c r="C114" s="27">
        <v>668.6</v>
      </c>
      <c r="D114" s="27">
        <v>70</v>
      </c>
      <c r="E114" s="27"/>
      <c r="F114" s="27">
        <f>E114-C114</f>
        <v>-668.6</v>
      </c>
      <c r="G114" s="27">
        <f t="shared" si="19"/>
        <v>-70</v>
      </c>
      <c r="H114" s="16"/>
      <c r="I114" s="16">
        <f>E114-B114</f>
        <v>0</v>
      </c>
      <c r="J114" s="106"/>
    </row>
    <row r="115" spans="1:10" ht="17.25" customHeight="1">
      <c r="A115" s="22" t="s">
        <v>123</v>
      </c>
      <c r="B115" s="32"/>
      <c r="C115" s="32">
        <v>6058</v>
      </c>
      <c r="D115" s="32">
        <v>477.2</v>
      </c>
      <c r="E115" s="32">
        <v>317.7</v>
      </c>
      <c r="F115" s="27">
        <f t="shared" si="15"/>
        <v>-5740.3</v>
      </c>
      <c r="G115" s="27">
        <f t="shared" si="19"/>
        <v>-159.5</v>
      </c>
      <c r="H115" s="133">
        <f t="shared" si="13"/>
        <v>66.57585917854149</v>
      </c>
      <c r="I115" s="27">
        <f t="shared" si="20"/>
        <v>317.7</v>
      </c>
      <c r="J115" s="106"/>
    </row>
    <row r="116" spans="1:10" ht="17.25" customHeight="1">
      <c r="A116" s="22" t="s">
        <v>126</v>
      </c>
      <c r="B116" s="32"/>
      <c r="C116" s="32">
        <v>45</v>
      </c>
      <c r="D116" s="32">
        <v>20</v>
      </c>
      <c r="E116" s="32"/>
      <c r="F116" s="27"/>
      <c r="G116" s="27">
        <f t="shared" si="19"/>
        <v>-20</v>
      </c>
      <c r="H116" s="16"/>
      <c r="I116" s="27"/>
      <c r="J116" s="107"/>
    </row>
    <row r="117" spans="1:10" ht="17.25" customHeight="1">
      <c r="A117" s="22" t="s">
        <v>129</v>
      </c>
      <c r="B117" s="32"/>
      <c r="C117" s="32">
        <v>353</v>
      </c>
      <c r="D117" s="32">
        <v>253</v>
      </c>
      <c r="E117" s="32">
        <v>64.6</v>
      </c>
      <c r="F117" s="27">
        <f t="shared" si="15"/>
        <v>-288.4</v>
      </c>
      <c r="G117" s="27">
        <f t="shared" si="19"/>
        <v>-188.4</v>
      </c>
      <c r="H117" s="133"/>
      <c r="I117" s="27">
        <f t="shared" si="20"/>
        <v>64.6</v>
      </c>
      <c r="J117" s="107"/>
    </row>
    <row r="118" spans="1:10" ht="18" customHeight="1">
      <c r="A118" s="22" t="s">
        <v>130</v>
      </c>
      <c r="B118" s="27">
        <v>0</v>
      </c>
      <c r="C118" s="27">
        <v>1430</v>
      </c>
      <c r="D118" s="27">
        <v>250</v>
      </c>
      <c r="E118" s="27"/>
      <c r="F118" s="27">
        <f t="shared" si="15"/>
        <v>-1430</v>
      </c>
      <c r="G118" s="27">
        <f t="shared" si="19"/>
        <v>-250</v>
      </c>
      <c r="H118" s="16"/>
      <c r="I118" s="16">
        <f t="shared" si="20"/>
        <v>0</v>
      </c>
      <c r="J118" s="106"/>
    </row>
    <row r="119" spans="1:10" ht="28.5" customHeight="1">
      <c r="A119" s="70" t="s">
        <v>131</v>
      </c>
      <c r="B119" s="16"/>
      <c r="C119" s="16">
        <v>428.2</v>
      </c>
      <c r="D119" s="16">
        <v>159.284</v>
      </c>
      <c r="E119" s="16">
        <v>159.283</v>
      </c>
      <c r="F119" s="16">
        <f t="shared" si="15"/>
        <v>-268.91700000000003</v>
      </c>
      <c r="G119" s="16">
        <f t="shared" si="19"/>
        <v>-0.0010000000000047748</v>
      </c>
      <c r="H119" s="16">
        <f t="shared" si="13"/>
        <v>99.99937219055272</v>
      </c>
      <c r="I119" s="16"/>
      <c r="J119" s="24"/>
    </row>
    <row r="120" spans="1:10" ht="15.75" customHeight="1">
      <c r="A120" s="15" t="s">
        <v>97</v>
      </c>
      <c r="B120" s="17">
        <v>290.7</v>
      </c>
      <c r="C120" s="16">
        <v>727.3</v>
      </c>
      <c r="D120" s="16">
        <v>489.4</v>
      </c>
      <c r="E120" s="16">
        <v>461.3</v>
      </c>
      <c r="F120" s="16">
        <f t="shared" si="15"/>
        <v>-265.99999999999994</v>
      </c>
      <c r="G120" s="16">
        <f t="shared" si="19"/>
        <v>-28.099999999999966</v>
      </c>
      <c r="H120" s="16">
        <f t="shared" si="13"/>
        <v>94.25827543931345</v>
      </c>
      <c r="I120" s="16">
        <f aca="true" t="shared" si="21" ref="I120:I147">E120-B120</f>
        <v>170.60000000000002</v>
      </c>
      <c r="J120" s="24">
        <f>E120/B120*100</f>
        <v>158.6859305125559</v>
      </c>
    </row>
    <row r="121" spans="1:10" ht="14.25" customHeight="1">
      <c r="A121" s="15" t="s">
        <v>98</v>
      </c>
      <c r="B121" s="16">
        <f>B122+B123</f>
        <v>0</v>
      </c>
      <c r="C121" s="16">
        <f>C122+C123</f>
        <v>2000</v>
      </c>
      <c r="D121" s="16">
        <f>D122+D123</f>
        <v>454.2</v>
      </c>
      <c r="E121" s="16">
        <f>E122+E123</f>
        <v>173.4712</v>
      </c>
      <c r="F121" s="16">
        <f t="shared" si="15"/>
        <v>-1826.5288</v>
      </c>
      <c r="G121" s="16">
        <f t="shared" si="19"/>
        <v>-280.7288</v>
      </c>
      <c r="H121" s="16">
        <f t="shared" si="13"/>
        <v>38.192690444738005</v>
      </c>
      <c r="I121" s="16">
        <f t="shared" si="21"/>
        <v>173.4712</v>
      </c>
      <c r="J121" s="24"/>
    </row>
    <row r="122" spans="1:14" ht="26.25" customHeight="1">
      <c r="A122" s="22" t="s">
        <v>99</v>
      </c>
      <c r="B122" s="27">
        <v>0</v>
      </c>
      <c r="C122" s="27">
        <v>1500</v>
      </c>
      <c r="D122" s="27">
        <v>384.2</v>
      </c>
      <c r="E122" s="27">
        <v>131.5</v>
      </c>
      <c r="F122" s="27">
        <f aca="true" t="shared" si="22" ref="F122:F147">E122-C122</f>
        <v>-1368.5</v>
      </c>
      <c r="G122" s="27">
        <f t="shared" si="19"/>
        <v>-252.7</v>
      </c>
      <c r="H122" s="133">
        <f t="shared" si="13"/>
        <v>34.22696512233212</v>
      </c>
      <c r="I122" s="27">
        <f t="shared" si="21"/>
        <v>131.5</v>
      </c>
      <c r="J122" s="106"/>
      <c r="N122" s="40"/>
    </row>
    <row r="123" spans="1:10" ht="18.75" customHeight="1">
      <c r="A123" s="22" t="s">
        <v>100</v>
      </c>
      <c r="B123" s="27">
        <v>0</v>
      </c>
      <c r="C123" s="27">
        <v>500</v>
      </c>
      <c r="D123" s="27">
        <v>70</v>
      </c>
      <c r="E123" s="27">
        <v>41.9712</v>
      </c>
      <c r="F123" s="27">
        <f t="shared" si="22"/>
        <v>-458.0288</v>
      </c>
      <c r="G123" s="27">
        <f>E123-D123</f>
        <v>-28.028799999999997</v>
      </c>
      <c r="H123" s="16">
        <f t="shared" si="13"/>
        <v>59.95885714285715</v>
      </c>
      <c r="I123" s="27">
        <f t="shared" si="21"/>
        <v>41.9712</v>
      </c>
      <c r="J123" s="106"/>
    </row>
    <row r="124" spans="1:63" s="20" customFormat="1" ht="16.5" customHeight="1">
      <c r="A124" s="15" t="s">
        <v>101</v>
      </c>
      <c r="B124" s="152">
        <f>B125+B126+B127+B128+B129+B130+B131+B132</f>
        <v>6144</v>
      </c>
      <c r="C124" s="134">
        <f>C125+C126+C127+C128+C129+C130+C131+C132</f>
        <v>28429.100000000002</v>
      </c>
      <c r="D124" s="134">
        <f aca="true" t="shared" si="23" ref="D124:J124">D125+D126+D127+D128+D129+D130+D131+D132</f>
        <v>7412.624999999999</v>
      </c>
      <c r="E124" s="134">
        <f>E125+E126+E127+E128+E129+E130+E131+E132</f>
        <v>7971.317000000001</v>
      </c>
      <c r="F124" s="152">
        <f t="shared" si="23"/>
        <v>-20457.783000000003</v>
      </c>
      <c r="G124" s="134">
        <f aca="true" t="shared" si="24" ref="G124:G138">E124-D124</f>
        <v>558.6920000000018</v>
      </c>
      <c r="H124" s="134">
        <f t="shared" si="13"/>
        <v>107.53703310230858</v>
      </c>
      <c r="I124" s="152">
        <f t="shared" si="23"/>
        <v>1827.3169999999998</v>
      </c>
      <c r="J124" s="153">
        <f t="shared" si="23"/>
        <v>761.7914398110187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</row>
    <row r="125" spans="1:10" ht="18" customHeight="1">
      <c r="A125" s="22" t="s">
        <v>102</v>
      </c>
      <c r="B125" s="27">
        <v>345.7</v>
      </c>
      <c r="C125" s="27">
        <v>1785.7</v>
      </c>
      <c r="D125" s="27">
        <v>446.425</v>
      </c>
      <c r="E125" s="27">
        <v>417.673</v>
      </c>
      <c r="F125" s="104">
        <f t="shared" si="22"/>
        <v>-1368.027</v>
      </c>
      <c r="G125" s="27">
        <f t="shared" si="24"/>
        <v>-28.75200000000001</v>
      </c>
      <c r="H125" s="133">
        <f t="shared" si="13"/>
        <v>93.5595004760038</v>
      </c>
      <c r="I125" s="27">
        <f t="shared" si="21"/>
        <v>71.97300000000001</v>
      </c>
      <c r="J125" s="106">
        <f>E125/B125*100</f>
        <v>120.81949667341627</v>
      </c>
    </row>
    <row r="126" spans="1:10" ht="18" customHeight="1">
      <c r="A126" s="22" t="s">
        <v>103</v>
      </c>
      <c r="B126" s="27">
        <v>4214.3</v>
      </c>
      <c r="C126" s="27">
        <v>24592.7</v>
      </c>
      <c r="D126" s="27">
        <f>6148.2+52.3</f>
        <v>6200.5</v>
      </c>
      <c r="E126" s="27">
        <v>5837.8</v>
      </c>
      <c r="F126" s="104">
        <f t="shared" si="22"/>
        <v>-18754.9</v>
      </c>
      <c r="G126" s="27">
        <f t="shared" si="24"/>
        <v>-362.6999999999998</v>
      </c>
      <c r="H126" s="133">
        <f t="shared" si="13"/>
        <v>94.15047173615031</v>
      </c>
      <c r="I126" s="27">
        <f t="shared" si="21"/>
        <v>1623.5</v>
      </c>
      <c r="J126" s="106">
        <f>E126/B126*100</f>
        <v>138.52359822509078</v>
      </c>
    </row>
    <row r="127" spans="1:10" ht="18" customHeight="1">
      <c r="A127" s="22" t="s">
        <v>104</v>
      </c>
      <c r="B127" s="27">
        <v>1061</v>
      </c>
      <c r="C127" s="27">
        <v>1447.4</v>
      </c>
      <c r="D127" s="27">
        <v>361.9</v>
      </c>
      <c r="E127" s="27">
        <v>1285.6</v>
      </c>
      <c r="F127" s="104">
        <f t="shared" si="22"/>
        <v>-161.80000000000018</v>
      </c>
      <c r="G127" s="27">
        <f t="shared" si="24"/>
        <v>923.6999999999999</v>
      </c>
      <c r="H127" s="133">
        <f t="shared" si="13"/>
        <v>355.23625310859353</v>
      </c>
      <c r="I127" s="27">
        <f t="shared" si="21"/>
        <v>224.5999999999999</v>
      </c>
      <c r="J127" s="106">
        <f>E127/B127*100</f>
        <v>121.16870876531574</v>
      </c>
    </row>
    <row r="128" spans="1:10" ht="18" customHeight="1">
      <c r="A128" s="22" t="s">
        <v>105</v>
      </c>
      <c r="B128" s="27">
        <v>12</v>
      </c>
      <c r="C128" s="27">
        <v>29.7</v>
      </c>
      <c r="D128" s="27">
        <v>7.4</v>
      </c>
      <c r="E128" s="27">
        <v>14.9</v>
      </c>
      <c r="F128" s="104">
        <f t="shared" si="22"/>
        <v>-14.799999999999999</v>
      </c>
      <c r="G128" s="27">
        <f t="shared" si="24"/>
        <v>7.5</v>
      </c>
      <c r="H128" s="133">
        <f t="shared" si="13"/>
        <v>201.35135135135135</v>
      </c>
      <c r="I128" s="27">
        <f t="shared" si="21"/>
        <v>2.9000000000000004</v>
      </c>
      <c r="J128" s="106">
        <f>E128/B128*100</f>
        <v>124.16666666666667</v>
      </c>
    </row>
    <row r="129" spans="1:10" ht="18" customHeight="1">
      <c r="A129" s="22" t="s">
        <v>106</v>
      </c>
      <c r="B129" s="27">
        <v>162.1</v>
      </c>
      <c r="C129" s="27">
        <v>572</v>
      </c>
      <c r="D129" s="27">
        <v>143</v>
      </c>
      <c r="E129" s="27">
        <v>232.716</v>
      </c>
      <c r="F129" s="104">
        <f t="shared" si="22"/>
        <v>-339.284</v>
      </c>
      <c r="G129" s="27">
        <f t="shared" si="24"/>
        <v>89.71600000000001</v>
      </c>
      <c r="H129" s="133">
        <f t="shared" si="13"/>
        <v>162.73846153846154</v>
      </c>
      <c r="I129" s="27">
        <f t="shared" si="21"/>
        <v>70.61600000000001</v>
      </c>
      <c r="J129" s="106">
        <f>E129/B129*100</f>
        <v>143.56323257248613</v>
      </c>
    </row>
    <row r="130" spans="1:10" ht="18" customHeight="1">
      <c r="A130" s="22" t="s">
        <v>107</v>
      </c>
      <c r="B130" s="27">
        <v>0.4</v>
      </c>
      <c r="C130" s="27">
        <v>1.6</v>
      </c>
      <c r="D130" s="27">
        <v>0.4</v>
      </c>
      <c r="E130" s="27">
        <v>7.563</v>
      </c>
      <c r="F130" s="104">
        <f t="shared" si="22"/>
        <v>5.962999999999999</v>
      </c>
      <c r="G130" s="27">
        <f t="shared" si="24"/>
        <v>7.162999999999999</v>
      </c>
      <c r="H130" s="133"/>
      <c r="I130" s="27">
        <f t="shared" si="21"/>
        <v>7.162999999999999</v>
      </c>
      <c r="J130" s="106"/>
    </row>
    <row r="131" spans="1:10" ht="18" customHeight="1">
      <c r="A131" s="22" t="s">
        <v>108</v>
      </c>
      <c r="B131" s="27">
        <v>195</v>
      </c>
      <c r="C131" s="27"/>
      <c r="D131" s="27"/>
      <c r="E131" s="27">
        <v>3.6</v>
      </c>
      <c r="F131" s="104">
        <f t="shared" si="22"/>
        <v>3.6</v>
      </c>
      <c r="G131" s="27">
        <f t="shared" si="24"/>
        <v>3.6</v>
      </c>
      <c r="H131" s="133"/>
      <c r="I131" s="27">
        <f t="shared" si="21"/>
        <v>-191.4</v>
      </c>
      <c r="J131" s="106">
        <f>E131/B131*100</f>
        <v>1.8461538461538463</v>
      </c>
    </row>
    <row r="132" spans="1:10" ht="18" customHeight="1" thickBot="1">
      <c r="A132" s="49" t="s">
        <v>110</v>
      </c>
      <c r="B132" s="32">
        <v>153.5</v>
      </c>
      <c r="C132" s="32">
        <v>0</v>
      </c>
      <c r="D132" s="32">
        <v>253</v>
      </c>
      <c r="E132" s="32">
        <f>236.065-64.6</f>
        <v>171.465</v>
      </c>
      <c r="F132" s="115">
        <f t="shared" si="22"/>
        <v>171.465</v>
      </c>
      <c r="G132" s="32">
        <f t="shared" si="24"/>
        <v>-81.535</v>
      </c>
      <c r="H132" s="149"/>
      <c r="I132" s="32">
        <f t="shared" si="21"/>
        <v>17.965000000000003</v>
      </c>
      <c r="J132" s="107">
        <f>E132/B132*100</f>
        <v>111.70358306188926</v>
      </c>
    </row>
    <row r="133" spans="1:10" ht="30" customHeight="1" thickBot="1">
      <c r="A133" s="56" t="s">
        <v>83</v>
      </c>
      <c r="B133" s="111">
        <f>B137+B138+B139+B140+B135</f>
        <v>5889.1</v>
      </c>
      <c r="C133" s="111">
        <f>C135+C138+C139+C134</f>
        <v>624.3</v>
      </c>
      <c r="D133" s="111">
        <f>D135+D138+D139+D134</f>
        <v>124.309</v>
      </c>
      <c r="E133" s="111">
        <f aca="true" t="shared" si="25" ref="E133:J133">E135+E138+E139</f>
        <v>0</v>
      </c>
      <c r="F133" s="111">
        <f t="shared" si="25"/>
        <v>-124.3</v>
      </c>
      <c r="G133" s="142">
        <f t="shared" si="24"/>
        <v>-124.309</v>
      </c>
      <c r="H133" s="111">
        <f t="shared" si="13"/>
        <v>0</v>
      </c>
      <c r="I133" s="111">
        <f t="shared" si="25"/>
        <v>-5889.1</v>
      </c>
      <c r="J133" s="139">
        <f t="shared" si="25"/>
        <v>0</v>
      </c>
    </row>
    <row r="134" spans="1:10" ht="31.5" customHeight="1">
      <c r="A134" s="198" t="s">
        <v>154</v>
      </c>
      <c r="B134" s="82"/>
      <c r="C134" s="112">
        <v>500</v>
      </c>
      <c r="D134" s="112"/>
      <c r="E134" s="82"/>
      <c r="F134" s="82">
        <f t="shared" si="22"/>
        <v>-500</v>
      </c>
      <c r="G134" s="112">
        <f t="shared" si="24"/>
        <v>0</v>
      </c>
      <c r="H134" s="82"/>
      <c r="I134" s="65">
        <f t="shared" si="21"/>
        <v>0</v>
      </c>
      <c r="J134" s="119"/>
    </row>
    <row r="135" spans="1:10" ht="29.25" customHeight="1">
      <c r="A135" s="43" t="s">
        <v>111</v>
      </c>
      <c r="B135" s="27">
        <v>0</v>
      </c>
      <c r="C135" s="27">
        <v>124.3</v>
      </c>
      <c r="D135" s="27">
        <v>124.309</v>
      </c>
      <c r="E135" s="27">
        <v>0</v>
      </c>
      <c r="F135" s="27">
        <f t="shared" si="22"/>
        <v>-124.3</v>
      </c>
      <c r="G135" s="27">
        <f t="shared" si="24"/>
        <v>-124.309</v>
      </c>
      <c r="H135" s="16">
        <f t="shared" si="13"/>
        <v>0</v>
      </c>
      <c r="I135" s="27">
        <f t="shared" si="21"/>
        <v>0</v>
      </c>
      <c r="J135" s="107"/>
    </row>
    <row r="136" spans="1:10" ht="27.75" customHeight="1" hidden="1">
      <c r="A136" s="43" t="s">
        <v>112</v>
      </c>
      <c r="B136" s="27"/>
      <c r="C136" s="27"/>
      <c r="D136" s="27"/>
      <c r="E136" s="27"/>
      <c r="F136" s="27">
        <f t="shared" si="22"/>
        <v>0</v>
      </c>
      <c r="G136" s="27">
        <f t="shared" si="24"/>
        <v>0</v>
      </c>
      <c r="H136" s="16" t="e">
        <f t="shared" si="13"/>
        <v>#DIV/0!</v>
      </c>
      <c r="I136" s="27">
        <f t="shared" si="21"/>
        <v>0</v>
      </c>
      <c r="J136" s="107" t="e">
        <f>E136/B136*100</f>
        <v>#DIV/0!</v>
      </c>
    </row>
    <row r="137" spans="1:10" ht="15" customHeight="1" hidden="1">
      <c r="A137" s="43" t="s">
        <v>113</v>
      </c>
      <c r="B137" s="27">
        <v>0</v>
      </c>
      <c r="C137" s="27"/>
      <c r="D137" s="27"/>
      <c r="E137" s="27"/>
      <c r="F137" s="27">
        <f t="shared" si="22"/>
        <v>0</v>
      </c>
      <c r="G137" s="27">
        <f t="shared" si="24"/>
        <v>0</v>
      </c>
      <c r="H137" s="16" t="e">
        <f t="shared" si="13"/>
        <v>#DIV/0!</v>
      </c>
      <c r="I137" s="27">
        <f t="shared" si="21"/>
        <v>0</v>
      </c>
      <c r="J137" s="107" t="e">
        <f>E137/B137*100</f>
        <v>#DIV/0!</v>
      </c>
    </row>
    <row r="138" spans="1:10" ht="30" customHeight="1" thickBot="1">
      <c r="A138" s="43" t="s">
        <v>114</v>
      </c>
      <c r="B138" s="27">
        <v>5889.1</v>
      </c>
      <c r="C138" s="27"/>
      <c r="D138" s="27"/>
      <c r="E138" s="27"/>
      <c r="F138" s="27">
        <f t="shared" si="22"/>
        <v>0</v>
      </c>
      <c r="G138" s="27">
        <f t="shared" si="24"/>
        <v>0</v>
      </c>
      <c r="H138" s="16"/>
      <c r="I138" s="27">
        <f t="shared" si="21"/>
        <v>-5889.1</v>
      </c>
      <c r="J138" s="107">
        <f>E138/B138*100</f>
        <v>0</v>
      </c>
    </row>
    <row r="139" spans="1:10" ht="43.5" customHeight="1" hidden="1" thickBot="1">
      <c r="A139" s="43" t="s">
        <v>127</v>
      </c>
      <c r="B139" s="27">
        <v>0</v>
      </c>
      <c r="C139" s="27"/>
      <c r="D139" s="27"/>
      <c r="E139" s="27"/>
      <c r="F139" s="27"/>
      <c r="G139" s="27"/>
      <c r="H139" s="16" t="e">
        <f aca="true" t="shared" si="26" ref="H139:H147">E139/D139*100</f>
        <v>#DIV/0!</v>
      </c>
      <c r="I139" s="27">
        <f t="shared" si="21"/>
        <v>0</v>
      </c>
      <c r="J139" s="106"/>
    </row>
    <row r="140" spans="1:10" ht="19.5" customHeight="1" hidden="1" thickBot="1">
      <c r="A140" s="85" t="s">
        <v>115</v>
      </c>
      <c r="B140" s="32"/>
      <c r="C140" s="32"/>
      <c r="D140" s="32"/>
      <c r="E140" s="32"/>
      <c r="F140" s="114">
        <f t="shared" si="22"/>
        <v>0</v>
      </c>
      <c r="G140" s="114"/>
      <c r="H140" s="114" t="e">
        <f t="shared" si="26"/>
        <v>#DIV/0!</v>
      </c>
      <c r="I140" s="114">
        <f t="shared" si="21"/>
        <v>0</v>
      </c>
      <c r="J140" s="107"/>
    </row>
    <row r="141" spans="1:14" ht="17.25" customHeight="1" thickBot="1">
      <c r="A141" s="86" t="s">
        <v>116</v>
      </c>
      <c r="B141" s="111">
        <f>B103+B120+B121+B124+B133+0.1</f>
        <v>12376.9</v>
      </c>
      <c r="C141" s="111">
        <f>C103+C120+C121+C124+C119+C133</f>
        <v>65943.40000000001</v>
      </c>
      <c r="D141" s="111">
        <f>D103+D120+D121+D124+D133+D119</f>
        <v>16064.817999999997</v>
      </c>
      <c r="E141" s="111">
        <f>E103+E120+E121+E124+E133+E119-0.1</f>
        <v>12241.771200000001</v>
      </c>
      <c r="F141" s="111">
        <f>F103+F120+F121+F124+F133+F119</f>
        <v>-53156.5288</v>
      </c>
      <c r="G141" s="111">
        <f aca="true" t="shared" si="27" ref="G141:G147">E141-D141</f>
        <v>-3823.0467999999964</v>
      </c>
      <c r="H141" s="111">
        <f t="shared" si="26"/>
        <v>76.20236469532368</v>
      </c>
      <c r="I141" s="111">
        <f t="shared" si="21"/>
        <v>-135.1287999999986</v>
      </c>
      <c r="J141" s="139">
        <f aca="true" t="shared" si="28" ref="J141:J147">E141/B141*100</f>
        <v>98.9082177281872</v>
      </c>
      <c r="L141" s="40"/>
      <c r="N141" s="40"/>
    </row>
    <row r="142" spans="1:63" s="81" customFormat="1" ht="16.5" customHeight="1" thickBot="1">
      <c r="A142" s="87" t="s">
        <v>117</v>
      </c>
      <c r="B142" s="88">
        <f>B101+B141</f>
        <v>134867.3</v>
      </c>
      <c r="C142" s="88">
        <f>C101+C141</f>
        <v>651201.1760000001</v>
      </c>
      <c r="D142" s="88">
        <f>D101+D141</f>
        <v>182017.294</v>
      </c>
      <c r="E142" s="88">
        <f>E101+E141</f>
        <v>168044.86074</v>
      </c>
      <c r="F142" s="88">
        <f t="shared" si="22"/>
        <v>-483156.31526000006</v>
      </c>
      <c r="G142" s="88">
        <f t="shared" si="27"/>
        <v>-13972.43325999999</v>
      </c>
      <c r="H142" s="88">
        <f t="shared" si="26"/>
        <v>92.32356829785637</v>
      </c>
      <c r="I142" s="88">
        <f t="shared" si="21"/>
        <v>33177.560740000015</v>
      </c>
      <c r="J142" s="89">
        <f t="shared" si="28"/>
        <v>124.60015195677529</v>
      </c>
      <c r="K142" s="79"/>
      <c r="L142" s="79"/>
      <c r="M142" s="79"/>
      <c r="N142" s="79"/>
      <c r="O142" s="79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s="91" customFormat="1" ht="18" customHeight="1">
      <c r="A143" s="150" t="s">
        <v>118</v>
      </c>
      <c r="B143" s="82">
        <f>B144+B145+B146+B147</f>
        <v>87373.5</v>
      </c>
      <c r="C143" s="82">
        <f>C144+C145+C146+C147</f>
        <v>361914.55799999996</v>
      </c>
      <c r="D143" s="82">
        <f>D144+D145+D146+D147</f>
        <v>109304</v>
      </c>
      <c r="E143" s="82">
        <f>E144+E145+E146+E147</f>
        <v>102614.382</v>
      </c>
      <c r="F143" s="82">
        <f t="shared" si="22"/>
        <v>-259300.17599999998</v>
      </c>
      <c r="G143" s="82">
        <f t="shared" si="27"/>
        <v>-6689.618000000002</v>
      </c>
      <c r="H143" s="82">
        <f t="shared" si="26"/>
        <v>93.87980494766889</v>
      </c>
      <c r="I143" s="82">
        <f t="shared" si="21"/>
        <v>15240.881999999998</v>
      </c>
      <c r="J143" s="83">
        <f t="shared" si="28"/>
        <v>117.44336898487529</v>
      </c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</row>
    <row r="144" spans="1:63" s="95" customFormat="1" ht="15.75" customHeight="1">
      <c r="A144" s="92" t="s">
        <v>119</v>
      </c>
      <c r="B144" s="27">
        <v>63046.2</v>
      </c>
      <c r="C144" s="27">
        <f>211099.1+76681.5</f>
        <v>287780.6</v>
      </c>
      <c r="D144" s="27">
        <v>76442.6</v>
      </c>
      <c r="E144" s="27">
        <f>54077.95+19671.086</f>
        <v>73749.036</v>
      </c>
      <c r="F144" s="27">
        <f t="shared" si="22"/>
        <v>-214031.56399999998</v>
      </c>
      <c r="G144" s="27">
        <f t="shared" si="27"/>
        <v>-2693.564000000013</v>
      </c>
      <c r="H144" s="133">
        <f t="shared" si="26"/>
        <v>96.47635742374014</v>
      </c>
      <c r="I144" s="27">
        <f t="shared" si="21"/>
        <v>10702.835999999996</v>
      </c>
      <c r="J144" s="106">
        <f t="shared" si="28"/>
        <v>116.97617937322153</v>
      </c>
      <c r="K144" s="93"/>
      <c r="L144" s="93"/>
      <c r="M144" s="94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</row>
    <row r="145" spans="1:63" s="95" customFormat="1" ht="14.25" customHeight="1">
      <c r="A145" s="92" t="s">
        <v>120</v>
      </c>
      <c r="B145" s="27">
        <v>637</v>
      </c>
      <c r="C145" s="27">
        <v>4077.8</v>
      </c>
      <c r="D145" s="27">
        <v>879.7</v>
      </c>
      <c r="E145" s="27">
        <v>868.2</v>
      </c>
      <c r="F145" s="27">
        <f t="shared" si="22"/>
        <v>-3209.6000000000004</v>
      </c>
      <c r="G145" s="27">
        <f t="shared" si="27"/>
        <v>-11.5</v>
      </c>
      <c r="H145" s="133">
        <f t="shared" si="26"/>
        <v>98.69273616005457</v>
      </c>
      <c r="I145" s="27">
        <f t="shared" si="21"/>
        <v>231.20000000000005</v>
      </c>
      <c r="J145" s="106">
        <f t="shared" si="28"/>
        <v>136.2951334379906</v>
      </c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</row>
    <row r="146" spans="1:63" s="95" customFormat="1" ht="14.25" customHeight="1">
      <c r="A146" s="92" t="s">
        <v>121</v>
      </c>
      <c r="B146" s="27">
        <v>3663.2</v>
      </c>
      <c r="C146" s="27">
        <v>14635.758</v>
      </c>
      <c r="D146" s="27">
        <v>4084.5</v>
      </c>
      <c r="E146" s="27">
        <v>2913.38</v>
      </c>
      <c r="F146" s="27">
        <f t="shared" si="22"/>
        <v>-11722.378</v>
      </c>
      <c r="G146" s="27">
        <f t="shared" si="27"/>
        <v>-1171.12</v>
      </c>
      <c r="H146" s="133">
        <f t="shared" si="26"/>
        <v>71.32770228914188</v>
      </c>
      <c r="I146" s="27">
        <f t="shared" si="21"/>
        <v>-749.8199999999997</v>
      </c>
      <c r="J146" s="106">
        <f t="shared" si="28"/>
        <v>79.53101113780302</v>
      </c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</row>
    <row r="147" spans="1:63" s="95" customFormat="1" ht="15" customHeight="1" thickBot="1">
      <c r="A147" s="96" t="s">
        <v>122</v>
      </c>
      <c r="B147" s="97">
        <v>20027.1</v>
      </c>
      <c r="C147" s="97">
        <v>55420.4</v>
      </c>
      <c r="D147" s="97">
        <v>27897.2</v>
      </c>
      <c r="E147" s="97">
        <v>25083.766</v>
      </c>
      <c r="F147" s="97">
        <f t="shared" si="22"/>
        <v>-30336.634000000002</v>
      </c>
      <c r="G147" s="97">
        <f t="shared" si="27"/>
        <v>-2813.434000000001</v>
      </c>
      <c r="H147" s="151">
        <f t="shared" si="26"/>
        <v>89.91499505326699</v>
      </c>
      <c r="I147" s="97">
        <f t="shared" si="21"/>
        <v>5056.666000000001</v>
      </c>
      <c r="J147" s="123">
        <f t="shared" si="28"/>
        <v>125.24911744586088</v>
      </c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</row>
    <row r="148" spans="1:10" ht="12.75" customHeight="1">
      <c r="A148" s="199" t="s">
        <v>143</v>
      </c>
      <c r="B148" s="199"/>
      <c r="C148" s="199"/>
      <c r="D148" s="199"/>
      <c r="E148" s="199"/>
      <c r="F148" s="199"/>
      <c r="G148" s="199"/>
      <c r="H148" s="199"/>
      <c r="I148" s="199"/>
      <c r="J148" s="199"/>
    </row>
    <row r="149" spans="1:10" ht="17.25" customHeight="1">
      <c r="A149" s="173" t="s">
        <v>149</v>
      </c>
      <c r="B149" s="195">
        <f>B150+B158</f>
        <v>-11186.2</v>
      </c>
      <c r="C149" s="195">
        <f>C150+C158</f>
        <v>0</v>
      </c>
      <c r="D149" s="195">
        <f>D150+D158</f>
        <v>-27428.1</v>
      </c>
      <c r="E149" s="195">
        <f>E150+E158</f>
        <v>-14674.3</v>
      </c>
      <c r="F149" s="182"/>
      <c r="G149" s="182"/>
      <c r="H149" s="182"/>
      <c r="I149" s="182"/>
      <c r="J149" s="182"/>
    </row>
    <row r="150" spans="1:10" ht="15" customHeight="1">
      <c r="A150" s="173" t="s">
        <v>9</v>
      </c>
      <c r="B150" s="191">
        <v>-14727</v>
      </c>
      <c r="C150" s="184">
        <v>428.2</v>
      </c>
      <c r="D150" s="182" t="s">
        <v>155</v>
      </c>
      <c r="E150" s="186" t="s">
        <v>150</v>
      </c>
      <c r="F150" s="174"/>
      <c r="G150" s="174"/>
      <c r="H150" s="174"/>
      <c r="I150" s="174"/>
      <c r="J150" s="174"/>
    </row>
    <row r="151" spans="1:10" ht="15.75" customHeight="1">
      <c r="A151" s="173" t="s">
        <v>149</v>
      </c>
      <c r="B151" s="183">
        <v>-14727</v>
      </c>
      <c r="C151" s="192">
        <v>428.2</v>
      </c>
      <c r="D151" s="193" t="s">
        <v>155</v>
      </c>
      <c r="E151" s="190" t="s">
        <v>150</v>
      </c>
      <c r="F151" s="185"/>
      <c r="G151" s="185"/>
      <c r="H151" s="185"/>
      <c r="I151" s="184"/>
      <c r="J151" s="184"/>
    </row>
    <row r="152" spans="1:10" ht="15.75" customHeight="1">
      <c r="A152" s="171" t="s">
        <v>145</v>
      </c>
      <c r="B152" s="172">
        <v>-404.7</v>
      </c>
      <c r="C152" s="170"/>
      <c r="D152" s="172"/>
      <c r="E152" s="170">
        <v>2449.2</v>
      </c>
      <c r="F152" s="170"/>
      <c r="G152" s="170"/>
      <c r="H152" s="170"/>
      <c r="I152" s="172"/>
      <c r="J152" s="172"/>
    </row>
    <row r="153" spans="1:10" ht="12.75" customHeight="1">
      <c r="A153" s="176" t="s">
        <v>147</v>
      </c>
      <c r="B153" s="177">
        <v>1068.9</v>
      </c>
      <c r="C153" s="178"/>
      <c r="D153" s="177"/>
      <c r="E153" s="178">
        <v>2503.9</v>
      </c>
      <c r="F153" s="178"/>
      <c r="G153" s="178"/>
      <c r="H153" s="178"/>
      <c r="I153" s="177"/>
      <c r="J153" s="177"/>
    </row>
    <row r="154" spans="1:10" ht="15" customHeight="1">
      <c r="A154" s="176" t="s">
        <v>148</v>
      </c>
      <c r="B154" s="177">
        <v>664.2</v>
      </c>
      <c r="C154" s="178"/>
      <c r="D154" s="177"/>
      <c r="E154" s="178">
        <v>4953.129</v>
      </c>
      <c r="F154" s="178"/>
      <c r="G154" s="178"/>
      <c r="H154" s="178"/>
      <c r="I154" s="177"/>
      <c r="J154" s="177"/>
    </row>
    <row r="155" spans="1:10" ht="12.75" customHeight="1">
      <c r="A155" s="171" t="s">
        <v>144</v>
      </c>
      <c r="B155" s="172"/>
      <c r="C155" s="170"/>
      <c r="D155" s="172"/>
      <c r="E155" s="172"/>
      <c r="F155" s="172"/>
      <c r="G155" s="172"/>
      <c r="H155" s="172"/>
      <c r="I155" s="172"/>
      <c r="J155" s="172"/>
    </row>
    <row r="156" spans="1:10" ht="17.25" customHeight="1">
      <c r="A156" s="171" t="s">
        <v>156</v>
      </c>
      <c r="B156" s="179">
        <v>-14322.3</v>
      </c>
      <c r="C156" s="170"/>
      <c r="D156" s="172"/>
      <c r="E156" s="190" t="s">
        <v>151</v>
      </c>
      <c r="F156" s="172"/>
      <c r="G156" s="172"/>
      <c r="H156" s="172"/>
      <c r="I156" s="172"/>
      <c r="J156" s="172"/>
    </row>
    <row r="157" spans="1:10" ht="16.5" customHeight="1">
      <c r="A157" s="171" t="s">
        <v>146</v>
      </c>
      <c r="B157" s="179"/>
      <c r="C157" s="180">
        <v>428.2</v>
      </c>
      <c r="D157" s="179"/>
      <c r="E157" s="190" t="s">
        <v>152</v>
      </c>
      <c r="F157" s="172"/>
      <c r="G157" s="172"/>
      <c r="H157" s="172"/>
      <c r="I157" s="172"/>
      <c r="J157" s="172"/>
    </row>
    <row r="158" spans="1:10" ht="15.75" customHeight="1">
      <c r="A158" s="181" t="s">
        <v>95</v>
      </c>
      <c r="B158" s="188">
        <v>3540.8</v>
      </c>
      <c r="C158" s="188">
        <v>-428.2</v>
      </c>
      <c r="D158" s="188">
        <v>181.7</v>
      </c>
      <c r="E158" s="188">
        <v>1714.7</v>
      </c>
      <c r="F158" s="187"/>
      <c r="G158" s="187"/>
      <c r="H158" s="187"/>
      <c r="I158" s="187"/>
      <c r="J158" s="187"/>
    </row>
    <row r="159" spans="1:10" ht="15.75" customHeight="1">
      <c r="A159" s="173" t="s">
        <v>149</v>
      </c>
      <c r="B159" s="194">
        <v>3540.8</v>
      </c>
      <c r="C159" s="194">
        <v>-428.2</v>
      </c>
      <c r="D159" s="194">
        <v>181.7</v>
      </c>
      <c r="E159" s="194">
        <v>1714.7</v>
      </c>
      <c r="F159" s="189"/>
      <c r="G159" s="189"/>
      <c r="H159" s="189"/>
      <c r="I159" s="189"/>
      <c r="J159" s="189"/>
    </row>
    <row r="160" spans="1:10" ht="17.25" customHeight="1">
      <c r="A160" s="171" t="s">
        <v>145</v>
      </c>
      <c r="B160" s="4">
        <v>3540.8</v>
      </c>
      <c r="C160" s="4"/>
      <c r="D160" s="4"/>
      <c r="E160" s="4">
        <v>1874</v>
      </c>
      <c r="F160" s="4"/>
      <c r="G160" s="4"/>
      <c r="H160" s="4"/>
      <c r="I160" s="4"/>
      <c r="J160" s="4"/>
    </row>
    <row r="161" spans="1:10" ht="15" customHeight="1">
      <c r="A161" s="176" t="s">
        <v>147</v>
      </c>
      <c r="B161" s="175">
        <v>1191.6</v>
      </c>
      <c r="C161" s="175"/>
      <c r="D161" s="175"/>
      <c r="E161" s="175">
        <v>2470.842</v>
      </c>
      <c r="F161" s="4"/>
      <c r="G161" s="4"/>
      <c r="H161" s="4"/>
      <c r="I161" s="4"/>
      <c r="J161" s="4"/>
    </row>
    <row r="162" spans="1:10" ht="17.25" customHeight="1">
      <c r="A162" s="176" t="s">
        <v>148</v>
      </c>
      <c r="B162" s="175">
        <v>4722</v>
      </c>
      <c r="C162" s="175"/>
      <c r="D162" s="175"/>
      <c r="E162" s="175">
        <v>4344.798</v>
      </c>
      <c r="F162" s="4"/>
      <c r="G162" s="4"/>
      <c r="H162" s="4"/>
      <c r="I162" s="4"/>
      <c r="J162" s="4"/>
    </row>
    <row r="163" spans="1:10" ht="15.75" customHeight="1">
      <c r="A163" s="171" t="s">
        <v>153</v>
      </c>
      <c r="B163" s="4"/>
      <c r="C163" s="4">
        <v>-428.2</v>
      </c>
      <c r="D163" s="4"/>
      <c r="E163" s="4">
        <v>-159.3</v>
      </c>
      <c r="F163" s="4"/>
      <c r="G163" s="4"/>
      <c r="H163" s="4"/>
      <c r="I163" s="4"/>
      <c r="J163" s="6"/>
    </row>
    <row r="164" ht="15.75">
      <c r="A164" s="99"/>
    </row>
    <row r="165" ht="15.75">
      <c r="A165" s="99"/>
    </row>
    <row r="166" ht="15.75">
      <c r="A166" s="99"/>
    </row>
    <row r="167" ht="15.75">
      <c r="A167" s="99"/>
    </row>
    <row r="168" ht="15.75">
      <c r="A168" s="99"/>
    </row>
    <row r="169" ht="15.75">
      <c r="A169" s="99"/>
    </row>
    <row r="170" ht="15.75">
      <c r="A170" s="99"/>
    </row>
    <row r="171" ht="15.75">
      <c r="A171" s="99"/>
    </row>
    <row r="172" ht="15.75">
      <c r="A172" s="99"/>
    </row>
    <row r="173" ht="15.75">
      <c r="A173" s="99"/>
    </row>
    <row r="174" ht="15.75">
      <c r="A174" s="99"/>
    </row>
    <row r="175" ht="15.75">
      <c r="A175" s="99"/>
    </row>
    <row r="176" ht="15.75">
      <c r="A176" s="99"/>
    </row>
    <row r="177" ht="15.75">
      <c r="A177" s="99"/>
    </row>
    <row r="178" ht="15.75">
      <c r="A178" s="99"/>
    </row>
    <row r="179" ht="15.75">
      <c r="A179" s="99"/>
    </row>
    <row r="180" ht="15.75">
      <c r="A180" s="99"/>
    </row>
    <row r="181" ht="15.75">
      <c r="A181" s="99"/>
    </row>
    <row r="182" ht="15.75">
      <c r="A182" s="99"/>
    </row>
    <row r="183" ht="15.75">
      <c r="A183" s="99"/>
    </row>
    <row r="184" ht="15.75">
      <c r="A184" s="99"/>
    </row>
    <row r="185" ht="15.75">
      <c r="A185" s="99"/>
    </row>
    <row r="186" ht="15.75">
      <c r="A186" s="99"/>
    </row>
    <row r="187" ht="15.75">
      <c r="A187" s="99"/>
    </row>
    <row r="188" ht="15.75">
      <c r="A188" s="99"/>
    </row>
    <row r="189" ht="15.75">
      <c r="A189" s="99"/>
    </row>
    <row r="190" ht="15.75">
      <c r="A190" s="99"/>
    </row>
    <row r="191" ht="15.75">
      <c r="A191" s="99"/>
    </row>
    <row r="192" ht="15.75">
      <c r="A192" s="99"/>
    </row>
    <row r="193" ht="15.75">
      <c r="A193" s="99"/>
    </row>
    <row r="194" ht="15.75">
      <c r="A194" s="99"/>
    </row>
    <row r="195" ht="15.75">
      <c r="A195" s="99"/>
    </row>
    <row r="196" ht="15.75">
      <c r="A196" s="99"/>
    </row>
    <row r="197" ht="15.75">
      <c r="A197" s="99"/>
    </row>
    <row r="198" ht="15.75">
      <c r="A198" s="99"/>
    </row>
    <row r="199" ht="15.75">
      <c r="A199" s="99"/>
    </row>
    <row r="200" ht="15.75">
      <c r="A200" s="99"/>
    </row>
    <row r="201" ht="15.75">
      <c r="A201" s="99"/>
    </row>
    <row r="202" ht="15.75">
      <c r="A202" s="99"/>
    </row>
    <row r="203" ht="15.75">
      <c r="A203" s="99"/>
    </row>
    <row r="204" ht="15.75">
      <c r="A204" s="99"/>
    </row>
    <row r="205" ht="15.75">
      <c r="A205" s="99"/>
    </row>
    <row r="206" ht="15.75">
      <c r="A206" s="99"/>
    </row>
    <row r="207" ht="15.75">
      <c r="A207" s="99"/>
    </row>
    <row r="208" ht="15.75">
      <c r="A208" s="99"/>
    </row>
    <row r="209" ht="15.75">
      <c r="A209" s="99"/>
    </row>
    <row r="210" ht="15.75">
      <c r="A210" s="99"/>
    </row>
    <row r="211" ht="15.75">
      <c r="A211" s="99"/>
    </row>
    <row r="212" ht="15.75">
      <c r="A212" s="99"/>
    </row>
    <row r="213" ht="15.75">
      <c r="A213" s="99"/>
    </row>
    <row r="214" ht="15.75">
      <c r="A214" s="99"/>
    </row>
    <row r="215" ht="15.75">
      <c r="A215" s="99"/>
    </row>
    <row r="216" ht="15.75">
      <c r="A216" s="99"/>
    </row>
    <row r="217" ht="15.75">
      <c r="A217" s="99"/>
    </row>
    <row r="218" ht="15.75">
      <c r="A218" s="99"/>
    </row>
    <row r="219" ht="15.75">
      <c r="A219" s="99"/>
    </row>
    <row r="220" ht="15.75">
      <c r="A220" s="99"/>
    </row>
    <row r="221" ht="15.75">
      <c r="A221" s="99"/>
    </row>
    <row r="222" ht="15.75">
      <c r="A222" s="99"/>
    </row>
    <row r="223" ht="15.75">
      <c r="A223" s="99"/>
    </row>
    <row r="224" ht="15.75">
      <c r="A224" s="99"/>
    </row>
    <row r="225" ht="15.75">
      <c r="A225" s="99"/>
    </row>
    <row r="226" ht="15.75">
      <c r="A226" s="99"/>
    </row>
    <row r="227" ht="15.75">
      <c r="A227" s="99"/>
    </row>
    <row r="228" ht="15.75">
      <c r="A228" s="99"/>
    </row>
    <row r="229" ht="15.75">
      <c r="A229" s="99"/>
    </row>
    <row r="230" ht="15.75">
      <c r="A230" s="99"/>
    </row>
    <row r="231" ht="15.75">
      <c r="A231" s="99"/>
    </row>
    <row r="232" ht="15.75">
      <c r="A232" s="99"/>
    </row>
    <row r="233" ht="15.75">
      <c r="A233" s="99"/>
    </row>
    <row r="234" ht="15.75">
      <c r="A234" s="99"/>
    </row>
    <row r="235" ht="15.75">
      <c r="A235" s="99"/>
    </row>
  </sheetData>
  <mergeCells count="24">
    <mergeCell ref="A1:J1"/>
    <mergeCell ref="A2:J2"/>
    <mergeCell ref="I3:J3"/>
    <mergeCell ref="B4:B6"/>
    <mergeCell ref="I5:I6"/>
    <mergeCell ref="A4:A6"/>
    <mergeCell ref="C5:C6"/>
    <mergeCell ref="J5:J6"/>
    <mergeCell ref="I4:J4"/>
    <mergeCell ref="F5:F6"/>
    <mergeCell ref="H5:H6"/>
    <mergeCell ref="C4:E4"/>
    <mergeCell ref="D5:D6"/>
    <mergeCell ref="G4:H4"/>
    <mergeCell ref="G5:G6"/>
    <mergeCell ref="E5:E6"/>
    <mergeCell ref="A148:J148"/>
    <mergeCell ref="K15:L15"/>
    <mergeCell ref="K95:L95"/>
    <mergeCell ref="K97:L97"/>
    <mergeCell ref="K91:L91"/>
    <mergeCell ref="K92:L92"/>
    <mergeCell ref="K93:L93"/>
    <mergeCell ref="K94:L94"/>
  </mergeCells>
  <printOptions/>
  <pageMargins left="0.28" right="0.19" top="0.16" bottom="0.24" header="0.16" footer="0.24"/>
  <pageSetup horizontalDpi="600" verticalDpi="600" orientation="portrait" paperSize="9" scale="75" r:id="rId1"/>
  <rowBreaks count="2" manualBreakCount="2">
    <brk id="101" max="9" man="1"/>
    <brk id="1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2011-04-12T12:48:38Z</cp:lastPrinted>
  <dcterms:created xsi:type="dcterms:W3CDTF">2011-02-02T11:32:14Z</dcterms:created>
  <dcterms:modified xsi:type="dcterms:W3CDTF">2011-05-24T08:40:02Z</dcterms:modified>
  <cp:category/>
  <cp:version/>
  <cp:contentType/>
  <cp:contentStatus/>
</cp:coreProperties>
</file>