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495" windowWidth="15600" windowHeight="10920" tabRatio="714" activeTab="0"/>
  </bookViews>
  <sheets>
    <sheet name="Додаток 6" sheetId="1" r:id="rId1"/>
  </sheets>
  <externalReferences>
    <externalReference r:id="rId4"/>
    <externalReference r:id="rId5"/>
    <externalReference r:id="rId6"/>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const1">'[3]разом'!$V$791</definedName>
    <definedName name="const3">'[3]разом'!$V$793</definedName>
    <definedName name="const4">'[3]разом'!$V$794</definedName>
    <definedName name="const5">'[3]разом'!$V$795</definedName>
    <definedName name="const6">'[3]разом'!$V$796</definedName>
    <definedName name="const7">'[3]разом'!$V$797</definedName>
    <definedName name="CREXPORT">#REF!</definedName>
    <definedName name="Excel_BuiltIn_Print_Titles_11">'[2]Дод 30'!$A$1:$A$65529,'[2]Дод 30'!$3:$7</definedName>
    <definedName name="Excel_BuiltIn_Print_Titles_51">'[2]Дод 34'!$A$1:$A$65524,'[2]Дод 34'!$6:$7</definedName>
    <definedName name="В68">#REF!</definedName>
    <definedName name="вс">#REF!</definedName>
    <definedName name="_xlnm.Print_Titles" localSheetId="0">'Додаток 6'!$7:$8</definedName>
    <definedName name="_xlnm.Print_Area" localSheetId="0">'Додаток 6'!$A$1:$H$161</definedName>
  </definedNames>
  <calcPr fullCalcOnLoad="1"/>
</workbook>
</file>

<file path=xl/sharedStrings.xml><?xml version="1.0" encoding="utf-8"?>
<sst xmlns="http://schemas.openxmlformats.org/spreadsheetml/2006/main" count="491" uniqueCount="273">
  <si>
    <t>090412</t>
  </si>
  <si>
    <t>091102</t>
  </si>
  <si>
    <t>091107</t>
  </si>
  <si>
    <t>Код тимчасової класифікації видатків та кредитування місцевих бюджетів</t>
  </si>
  <si>
    <t>до рішення Кіровоградської міської ради</t>
  </si>
  <si>
    <t>Загальний                    фонд</t>
  </si>
  <si>
    <t>Спеціальний фонд</t>
  </si>
  <si>
    <t>Виконавчий комітет Кіровоградської міської ради</t>
  </si>
  <si>
    <t>Періодичні видання (газети та журнали)</t>
  </si>
  <si>
    <t>Інші засоби масової інформації</t>
  </si>
  <si>
    <t>Капітальний ремонт житлового фонду місцевих органів влади</t>
  </si>
  <si>
    <t>100302</t>
  </si>
  <si>
    <t>240604</t>
  </si>
  <si>
    <t>Інша діяльність у сфері охорони навколишнього природного середовища</t>
  </si>
  <si>
    <t>170102</t>
  </si>
  <si>
    <t>Компенсаційні виплати на пільговий проїзд автомобільним транспортом окремим категоріям громадян</t>
  </si>
  <si>
    <t>Підтримка малого і середнього підприємництва</t>
  </si>
  <si>
    <t>Інші видатки</t>
  </si>
  <si>
    <t>03</t>
  </si>
  <si>
    <t>40</t>
  </si>
  <si>
    <t>Служба у справах дітей</t>
  </si>
  <si>
    <t>090802</t>
  </si>
  <si>
    <t>Інші програми соціального захисту дітей</t>
  </si>
  <si>
    <t>090416</t>
  </si>
  <si>
    <t>091209</t>
  </si>
  <si>
    <t>Фінансова підтримка громадських організацій</t>
  </si>
  <si>
    <t>091207</t>
  </si>
  <si>
    <t>091108</t>
  </si>
  <si>
    <t>091103</t>
  </si>
  <si>
    <t>091106</t>
  </si>
  <si>
    <t>091105</t>
  </si>
  <si>
    <t>Утримання клубів підлітків за місцем проживання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</si>
  <si>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</si>
  <si>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65</t>
  </si>
  <si>
    <t>11</t>
  </si>
  <si>
    <t>20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</si>
  <si>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</si>
  <si>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Соціальні програми і заходи державних органів у справах молоді</t>
  </si>
  <si>
    <t>75</t>
  </si>
  <si>
    <t>10</t>
  </si>
  <si>
    <t>Управління освіти</t>
  </si>
  <si>
    <t>150101</t>
  </si>
  <si>
    <t>Капітальні вкладення</t>
  </si>
  <si>
    <t>080101</t>
  </si>
  <si>
    <t xml:space="preserve">Лікарні </t>
  </si>
  <si>
    <t>080203</t>
  </si>
  <si>
    <t>080300</t>
  </si>
  <si>
    <t>Поліклініки і амбулаторії (крім спеціалізованих поліклінік та загальних і спеціалізованих  стоматологічних поліклінік)</t>
  </si>
  <si>
    <t>080500</t>
  </si>
  <si>
    <t xml:space="preserve">Загальні і спеціалізовані стоматологічні поліклініки </t>
  </si>
  <si>
    <t>070101</t>
  </si>
  <si>
    <t>Дошкільні заклади освіти</t>
  </si>
  <si>
    <t>070201</t>
  </si>
  <si>
    <t>070301</t>
  </si>
  <si>
    <t>070401</t>
  </si>
  <si>
    <t>Позашкільні заклади освіти, заходи із позашкільної роботи з дітьми</t>
  </si>
  <si>
    <t>070804</t>
  </si>
  <si>
    <t>110201</t>
  </si>
  <si>
    <t>Бібліотеки</t>
  </si>
  <si>
    <t>110205</t>
  </si>
  <si>
    <t>Школи естетичного виховання дітей</t>
  </si>
  <si>
    <t>250404</t>
  </si>
  <si>
    <t>150202</t>
  </si>
  <si>
    <t>Програма розвитку освіти на 2011 - 2015 роки</t>
  </si>
  <si>
    <t>73</t>
  </si>
  <si>
    <t>Управління економіки</t>
  </si>
  <si>
    <t>Фінансове управління міської ради</t>
  </si>
  <si>
    <t>Програма представництва Асоціації міст Кіровоградської області та Кіровоградського регіонального відділення Асоціації міст України</t>
  </si>
  <si>
    <t>ВСЬОГО</t>
  </si>
  <si>
    <t>080800</t>
  </si>
  <si>
    <t>Центри первинної медичної (медико-санітарної) допомоги</t>
  </si>
  <si>
    <t>070806</t>
  </si>
  <si>
    <t>Інші заклади освіти</t>
  </si>
  <si>
    <t>100203</t>
  </si>
  <si>
    <t>Перинатальні центри, пологові будинки</t>
  </si>
  <si>
    <t>080000</t>
  </si>
  <si>
    <t>Охорона здоров'я</t>
  </si>
  <si>
    <t>070802</t>
  </si>
  <si>
    <t>Методична робота, інші заходи у сфері народної освіти</t>
  </si>
  <si>
    <t>13</t>
  </si>
  <si>
    <t>Утримання та навчально-тренувальна робота дитячо-юнацьких спортивних шкіл</t>
  </si>
  <si>
    <t>Секретар міської ради</t>
  </si>
  <si>
    <t>І. Марковський</t>
  </si>
  <si>
    <t>Програма розвитку земельних відносин у місті Кіровограді на 2014-2015 роки</t>
  </si>
  <si>
    <t>160101</t>
  </si>
  <si>
    <t>14</t>
  </si>
  <si>
    <t>Програма розвитку м. Кіровограда до 2015 року</t>
  </si>
  <si>
    <t>Відділ сім'ї та молоді</t>
  </si>
  <si>
    <t xml:space="preserve">Програма природоохоронних заходів місцевого значення на 2015 рік </t>
  </si>
  <si>
    <t xml:space="preserve">Програма розвитку малого підприємництва у м. Кіровограді на 2013-2015 роки </t>
  </si>
  <si>
    <t xml:space="preserve">Програма будівництва, реконструкції, ремонту доріг та експлуатації дорожньої системи в м. Кіровограді на 2015 рік  </t>
  </si>
  <si>
    <t>Програма розвитку культури і туризму в м. Кіровограді на 2015 рік</t>
  </si>
  <si>
    <t>Програма боротьби з онкологічними захворюваннями на 2011-2016 роки</t>
  </si>
  <si>
    <t>Програма соціально правового захисту дітей та профілактики правопорушень у дитячому середовищі на 2015 рік</t>
  </si>
  <si>
    <t xml:space="preserve">Програма "Молодь Кіровограда" на 2015 - 2017 роки </t>
  </si>
  <si>
    <t>Програма підтримки сімей на 2015 - 2017 роки</t>
  </si>
  <si>
    <t>Програма відпочинку та оздоровлення дітей на 2015 - 2017 роки</t>
  </si>
  <si>
    <t>Комплексна програма діяльності Кіровоградської міської дружини  на 2015 рік</t>
  </si>
  <si>
    <t>Програма забезпечення умов діяльності депутатів Кіровоградської міської ради шостого та сьомого скликань на 2015 рік</t>
  </si>
  <si>
    <t>(грн)</t>
  </si>
  <si>
    <t>Загальноосвітні школи (в т. ч. школа-дитячий садок, інтернат при школі), спеціалізовані школи, ліцеї, гімназії, колегіуми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</si>
  <si>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</si>
  <si>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</si>
  <si>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</si>
  <si>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програми</t>
  </si>
  <si>
    <t>Разом загальний та спеціальний фонди</t>
  </si>
  <si>
    <t>090000</t>
  </si>
  <si>
    <t>1090</t>
  </si>
  <si>
    <t>1030</t>
  </si>
  <si>
    <t>120000</t>
  </si>
  <si>
    <t>Засоби масової інформації</t>
  </si>
  <si>
    <t>120201</t>
  </si>
  <si>
    <t>0830</t>
  </si>
  <si>
    <t>120400</t>
  </si>
  <si>
    <t>0133</t>
  </si>
  <si>
    <t>070000</t>
  </si>
  <si>
    <t>Освіта</t>
  </si>
  <si>
    <t>0910</t>
  </si>
  <si>
    <t>0921</t>
  </si>
  <si>
    <t>0922</t>
  </si>
  <si>
    <t>Загальноосвітні школи-інтернати, загальноосвітні санаторні школи-інтернати</t>
  </si>
  <si>
    <t>0990</t>
  </si>
  <si>
    <t>Централізовані бухгалтерії обласних, міських, районних відділів освіти </t>
  </si>
  <si>
    <t>1040</t>
  </si>
  <si>
    <t>Відділ фізичної культури та спорту</t>
  </si>
  <si>
    <t>130000</t>
  </si>
  <si>
    <t>Фізична культура і спорт</t>
  </si>
  <si>
    <t>130102</t>
  </si>
  <si>
    <t>0810</t>
  </si>
  <si>
    <t>130106</t>
  </si>
  <si>
    <t>130107</t>
  </si>
  <si>
    <t>Соціальний захист та соціальне забезпечення</t>
  </si>
  <si>
    <t xml:space="preserve">Управління охорони здоров’я </t>
  </si>
  <si>
    <t>0731</t>
  </si>
  <si>
    <t>0733</t>
  </si>
  <si>
    <t>0721</t>
  </si>
  <si>
    <t>0722</t>
  </si>
  <si>
    <t>0726</t>
  </si>
  <si>
    <t>24</t>
  </si>
  <si>
    <t>Відділ культури та туризму</t>
  </si>
  <si>
    <t>110000</t>
  </si>
  <si>
    <t>Культура і мистецтво</t>
  </si>
  <si>
    <t>110103</t>
  </si>
  <si>
    <t>0822</t>
  </si>
  <si>
    <t xml:space="preserve">Філармонії, музичні колективи і ансамблі та інші мистецькі заклади та заходи </t>
  </si>
  <si>
    <t>0824</t>
  </si>
  <si>
    <t>110202</t>
  </si>
  <si>
    <t>Музеї і  виставки</t>
  </si>
  <si>
    <t>0960</t>
  </si>
  <si>
    <t xml:space="preserve">Головне управління житлово-комунального господарства </t>
  </si>
  <si>
    <t>1060</t>
  </si>
  <si>
    <t>100000</t>
  </si>
  <si>
    <t>Житлово-комунальне господарство</t>
  </si>
  <si>
    <t>100102</t>
  </si>
  <si>
    <t>0610</t>
  </si>
  <si>
    <t>0620</t>
  </si>
  <si>
    <t>Благоустрій міста</t>
  </si>
  <si>
    <t>170703</t>
  </si>
  <si>
    <t>0456</t>
  </si>
  <si>
    <t>Видатки на проведення робіт, пов'язаних з будівництвом, реконструкцією, ремонтом та утриманням автомобільних доріг</t>
  </si>
  <si>
    <t>180409</t>
  </si>
  <si>
    <t>0490</t>
  </si>
  <si>
    <t>Внески органів місцевого самоврядування у статутні капітали суб'єктів підприємницької діяльності</t>
  </si>
  <si>
    <t>44</t>
  </si>
  <si>
    <t>Управління власності та приватизації комунального майна</t>
  </si>
  <si>
    <t>47</t>
  </si>
  <si>
    <t xml:space="preserve">Управління капітального будівництва </t>
  </si>
  <si>
    <t>150000</t>
  </si>
  <si>
    <t>Будівництво</t>
  </si>
  <si>
    <t>48</t>
  </si>
  <si>
    <t xml:space="preserve">Управління містобудування та архітектури </t>
  </si>
  <si>
    <t>0443</t>
  </si>
  <si>
    <t xml:space="preserve">Розробка схем та проектних рішень масового застосування </t>
  </si>
  <si>
    <t>56</t>
  </si>
  <si>
    <t>Управління земельних відносин та охорони навколишнього природного середовища</t>
  </si>
  <si>
    <t>0421</t>
  </si>
  <si>
    <t>Проведення заходів із землеустрою</t>
  </si>
  <si>
    <t>0540</t>
  </si>
  <si>
    <t>Управління розвитку транспорту та зв'язку</t>
  </si>
  <si>
    <t>Інші видатки на соціальний захист населення</t>
  </si>
  <si>
    <t>1070</t>
  </si>
  <si>
    <t>67</t>
  </si>
  <si>
    <t xml:space="preserve">Управління з питань надзвичайних ситуацій та цивільного захисту населення міської ради </t>
  </si>
  <si>
    <t>210105</t>
  </si>
  <si>
    <t>0320</t>
  </si>
  <si>
    <t xml:space="preserve">Видатки на запобігання та ліквідацію надзвичайних ситуацій та наслідків стихійного лиха </t>
  </si>
  <si>
    <t xml:space="preserve">Інші видатки на соціальний захист населення </t>
  </si>
  <si>
    <t>0411</t>
  </si>
  <si>
    <t>070601</t>
  </si>
  <si>
    <t>070803</t>
  </si>
  <si>
    <t>070808</t>
  </si>
  <si>
    <t>0941</t>
  </si>
  <si>
    <t>Допомога дітям-сиротам та дітям, позбавленим батьківського піклування, яким виповнюється 18 років</t>
  </si>
  <si>
    <t>Вищі заклади освіти І та ІІ рівнів акредитації</t>
  </si>
  <si>
    <t>Служби технічного нагляду за будівництвом і капітальним ремонтом</t>
  </si>
  <si>
    <t>Програма "Репродуктивне здоров'я населення м. Кіровограда на 2010-2015 роки"</t>
  </si>
  <si>
    <t>Програма розвитку фізичної культури і спорту в м. Кіровограді на 2015 рік</t>
  </si>
  <si>
    <t>Програма "місцевих стимулів" для працівників охорони здоров'я                                     м. Кіровограда на 2013-2017 роки</t>
  </si>
  <si>
    <t>Програма "місцевих стимулів" для працівників охорони здоров'я                                      м. Кіровограда на 2013-2017 роки</t>
  </si>
  <si>
    <t>Програма економічного і соціального розвитку по галузі охорони здоров'я                                     м. Кіровограда на 2015 рік</t>
  </si>
  <si>
    <r>
      <t>Програми і заходи центрів соціальних служб для сім</t>
    </r>
    <r>
      <rPr>
        <sz val="11"/>
        <rFont val="Arial"/>
        <family val="2"/>
      </rPr>
      <t>'</t>
    </r>
    <r>
      <rPr>
        <sz val="11"/>
        <rFont val="Times New Roman"/>
        <family val="1"/>
      </rPr>
      <t>ї, дітей та молоді</t>
    </r>
  </si>
  <si>
    <r>
      <t>Соціальні програми і заходи державних органів у справах сім</t>
    </r>
    <r>
      <rPr>
        <sz val="11"/>
        <rFont val="Arial"/>
        <family val="2"/>
      </rPr>
      <t>'</t>
    </r>
    <r>
      <rPr>
        <sz val="11"/>
        <rFont val="Times New Roman"/>
        <family val="1"/>
      </rPr>
      <t>ї</t>
    </r>
  </si>
  <si>
    <t>Програма медико-соціального забезпечення пільгових та соціально незахищених верств населення м. Кіровограда на 2015 рік</t>
  </si>
  <si>
    <t>Програма управління комунальним майном на 2015 рік</t>
  </si>
  <si>
    <t>090203</t>
  </si>
  <si>
    <t>170302</t>
  </si>
  <si>
    <t>170602</t>
  </si>
  <si>
    <t xml:space="preserve">Компенсаційні виплати за пільговий проїзд окремих категорій громадян на залізничному транспорті </t>
  </si>
  <si>
    <t xml:space="preserve">Компенсаційні виплати на пільговий проїзд електротранспортом окремим категоріям громадян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</si>
  <si>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</si>
  <si>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розвитку житлово-комунального господарства та благоустрою                                           м. Кіровограда на 2015 рік</t>
  </si>
  <si>
    <t xml:space="preserve">Програма розвитку міського пасажирського транспорту та зв'язку у                              м. Кіровограді на 2014 -2015 роки </t>
  </si>
  <si>
    <t xml:space="preserve">Програма соціального захисту та соціальної підтримки окремих категорій населення м. Кіровограда на 2015 рік </t>
  </si>
  <si>
    <t>Програма з розвитку і управління персоналом в Кіровоградській міській раді                                                                     на 2015 рік</t>
  </si>
  <si>
    <t>Програма імунопрофілактики та захисту населення від інфекційних хвороб                                      на 2012-2016 роки</t>
  </si>
  <si>
    <t>Програма розвитку житлово-комунального господарства та благоустрою                                        м. Кіровограда на 2015 рік</t>
  </si>
  <si>
    <t>Програма створення та розвитку містобудівного кадастру у складі управління містобудування та архітектури Кіровоградської міської ради                                                                    на 2014 - 2015 роки</t>
  </si>
  <si>
    <t>Програма зайнятості населення м. Кіровограда на період до 2017 року</t>
  </si>
  <si>
    <t xml:space="preserve">Проведення навчально-тренувальних зборів і змагань </t>
  </si>
  <si>
    <t>100202</t>
  </si>
  <si>
    <t>Водопровідно-каналізаційне господарство</t>
  </si>
  <si>
    <t xml:space="preserve">Програма інформатизації виконавчих органів Кіровоградської міської ради                                     на 2015 рік </t>
  </si>
  <si>
    <t>Комбінати комунальних підприємств та інші підприємства житлово-комунального господарства</t>
  </si>
  <si>
    <t>Інші видатки на соціальний захист ветеранів війни та праці</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</si>
  <si>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</si>
  <si>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</si>
  <si>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 xml:space="preserve">Програма економічної підтримки засобів масової інформації міста Кіровограда                                                                   на 2015 рік </t>
  </si>
  <si>
    <t>Програма реалізації вимог Закону України "Про дозвільну систему у сфері господарської діяльності" на 2015 рік</t>
  </si>
  <si>
    <t>Програма соціальної підтримки, розвитку та становлення сімей, дітей та молоді                                          м. Кіровограда на 2015 рік</t>
  </si>
  <si>
    <t>Проведення навчально-тренувальних зборів і змагань з неолімпійських видів спорту</t>
  </si>
  <si>
    <t>Програма запобігання надзвичайним ситуаціям та ліквідації їх наслідків                                                                                           на 2015 рік</t>
  </si>
  <si>
    <t>120100</t>
  </si>
  <si>
    <t>Перелік місцевих програм, які фінансуватимуться за рахунок коштів міського бюджету у 2015 році, у новій редакції</t>
  </si>
  <si>
    <t>200700</t>
  </si>
  <si>
    <t>Інші природоохоронні заходи</t>
  </si>
  <si>
    <t>Додаток 6</t>
  </si>
  <si>
    <t>100201</t>
  </si>
  <si>
    <t>Теплові мережі</t>
  </si>
  <si>
    <t>Телебачення і радіомовлення</t>
  </si>
  <si>
    <t xml:space="preserve">Програма фінансового забезпечення  нагородження відзнаками Кіровоградської міської ради та виконавчого комітету на 2015 рік </t>
  </si>
  <si>
    <t>150201</t>
  </si>
  <si>
    <t>0829</t>
  </si>
  <si>
    <r>
      <t>Збереження, розвиток, реконструкція та реставрація пам</t>
    </r>
    <r>
      <rPr>
        <sz val="11"/>
        <rFont val="Arial"/>
        <family val="2"/>
      </rPr>
      <t>'</t>
    </r>
    <r>
      <rPr>
        <sz val="11"/>
        <rFont val="Times New Roman"/>
        <family val="1"/>
      </rPr>
      <t>яток історії та культури</t>
    </r>
  </si>
  <si>
    <t xml:space="preserve">35 </t>
  </si>
  <si>
    <t>Управління по сприянню розвитку торгівлі та побутового обслуговування населення</t>
  </si>
  <si>
    <t>240900</t>
  </si>
  <si>
    <t>Цільові фонди, утворені органами місцевого самоврядування і місцевими органами виконавчої влади</t>
  </si>
  <si>
    <t>210107</t>
  </si>
  <si>
    <t>Заходи та роботи з мобілізаційної підготовки місцевого значення</t>
  </si>
  <si>
    <t>0380</t>
  </si>
  <si>
    <t>070304</t>
  </si>
  <si>
    <t>Спеціальні загальноосвітні школи-інтернати, школи та інші заклади освіти для дітей з вадами у фізичному чи розумовому розвитку</t>
  </si>
  <si>
    <t>070303</t>
  </si>
  <si>
    <t>250344</t>
  </si>
  <si>
    <t>0180</t>
  </si>
  <si>
    <t>Субвенція з місцевого бюджету державному бюджету на виконання програм соціально-економічного та культурного розвитку</t>
  </si>
  <si>
    <t>Програма підтримання постійної мобілізаційної готовності міста Кіровограда на 2015 рік</t>
  </si>
  <si>
    <t xml:space="preserve">250000 </t>
  </si>
  <si>
    <t>Видатки, не віднесені до основних груп</t>
  </si>
  <si>
    <r>
      <t>Дитячі будинки (в т. ч. сімейного типу, прийомні сім</t>
    </r>
    <r>
      <rPr>
        <sz val="11"/>
        <rFont val="Arial"/>
        <family val="2"/>
      </rPr>
      <t>'</t>
    </r>
    <r>
      <rPr>
        <sz val="11"/>
        <rFont val="Times New Roman"/>
        <family val="1"/>
      </rPr>
      <t>ї) </t>
    </r>
  </si>
  <si>
    <t>Дитячі будинки (в т. ч. сімейного типу, прийомні сім`ї)</t>
  </si>
  <si>
    <t>Вищі заклади освіти I та II рівнів акредитації</t>
  </si>
  <si>
    <t>150122</t>
  </si>
  <si>
    <t>0470</t>
  </si>
  <si>
    <t>Інвестиційні проекти</t>
  </si>
  <si>
    <t>250000</t>
  </si>
  <si>
    <t>Програма енергозбереження та енергоефективності м. Кіровограда на 2015 рік</t>
  </si>
  <si>
    <t>Комплексна програма внесення змін до генерального плану міста Кіровограда (коригування генерального плану міста Кіровограда), розроблення картографічних матеріалів масштабу 1:5000 в цифровій і графічній формі, плану зонування території міста Кіровограда та детального плану території міста Кіровограда (першочерговість розроблення плану червоних ліній магістральних вулиць міста Кіровограда та планування транспортних вузлів з розв'язкою руху в двох рівнях, визначення архітектурно-планувальних рішень)</t>
  </si>
  <si>
    <t>100602</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</si>
  <si>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</si>
  <si>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</si>
  <si>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Обласна комплексна програма соціальної підтримки сімей загиблих учасників антитерористичної операції, військовослужбовців і поранених учасників АТО та вшанування пам'яті загиблих на 2014 - 2015 роки</t>
  </si>
  <si>
    <t>02 липня 2015 року № 4205</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</si>
</sst>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
    <numFmt numFmtId="183" formatCode="#,##0.000"/>
    <numFmt numFmtId="184" formatCode="0.000"/>
    <numFmt numFmtId="185" formatCode="#,##0.0_ ;[Red]\-#,##0.0\ "/>
    <numFmt numFmtId="186" formatCode="#,##0.000_ ;[Red]\-#,##0.000\ "/>
    <numFmt numFmtId="187" formatCode="#,##0_ ;[Red]\-#,##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Red]\-#,##0.00\ "/>
    <numFmt numFmtId="193" formatCode="0.0000"/>
    <numFmt numFmtId="194" formatCode="0.00000"/>
    <numFmt numFmtId="195" formatCode="0.000000"/>
    <numFmt numFmtId="196" formatCode="0.0000000"/>
    <numFmt numFmtId="197" formatCode="_-* #,##0.0\ _г_р_н_._-;\-* #,##0.0\ _г_р_н_._-;_-* &quot;-&quot;??\ _г_р_н_._-;_-@_-"/>
    <numFmt numFmtId="198" formatCode="_-* #,##0\ _г_р_н_._-;\-* #,##0\ _г_р_н_._-;_-* &quot;-&quot;??\ _г_р_н_._-;_-@_-"/>
    <numFmt numFmtId="199" formatCode="#,##0.0000_ ;[Red]\-#,##0.0000\ "/>
    <numFmt numFmtId="200" formatCode="_-* #,##0.000\ _г_р_н_._-;\-* #,##0.000\ _г_р_н_._-;_-* &quot;-&quot;??\ _г_р_н_._-;_-@_-"/>
    <numFmt numFmtId="201" formatCode="_-* #,##0.0000\ _г_р_н_._-;\-* #,##0.0000\ _г_р_н_._-;_-* &quot;-&quot;??\ _г_р_н_._-;_-@_-"/>
    <numFmt numFmtId="202" formatCode="0.0_ ;[Red]\-0.0\ "/>
    <numFmt numFmtId="203" formatCode="_-* #,##0.00\ _р_._-;\-* #,##0.00\ _р_._-;_-* &quot;-&quot;??\ _р_._-;_-@_-"/>
    <numFmt numFmtId="204" formatCode="#,##0.00_ ;\-#,##0.00\ "/>
  </numFmts>
  <fonts count="56">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Helv"/>
      <family val="0"/>
    </font>
    <font>
      <sz val="11"/>
      <color indexed="8"/>
      <name val="Calibri"/>
      <family val="2"/>
    </font>
    <font>
      <sz val="11"/>
      <color indexed="9"/>
      <name val="Calibri"/>
      <family val="2"/>
    </font>
    <font>
      <sz val="11"/>
      <color indexed="54"/>
      <name val="Calibri"/>
      <family val="2"/>
    </font>
    <font>
      <sz val="11"/>
      <color indexed="17"/>
      <name val="Calibri"/>
      <family val="2"/>
    </font>
    <font>
      <sz val="11"/>
      <color indexed="52"/>
      <name val="Calibri"/>
      <family val="2"/>
    </font>
    <font>
      <b/>
      <sz val="11"/>
      <color indexed="8"/>
      <name val="Calibri"/>
      <family val="2"/>
    </font>
    <font>
      <b/>
      <sz val="11"/>
      <color indexed="9"/>
      <name val="Calibri"/>
      <family val="2"/>
    </font>
    <font>
      <b/>
      <sz val="18"/>
      <color indexed="49"/>
      <name val="Cambria"/>
      <family val="2"/>
    </font>
    <font>
      <sz val="11"/>
      <color indexed="19"/>
      <name val="Calibri"/>
      <family val="2"/>
    </font>
    <font>
      <b/>
      <sz val="11"/>
      <color indexed="52"/>
      <name val="Calibri"/>
      <family val="2"/>
    </font>
    <font>
      <sz val="11"/>
      <color indexed="20"/>
      <name val="Calibri"/>
      <family val="2"/>
    </font>
    <font>
      <b/>
      <sz val="11"/>
      <color indexed="23"/>
      <name val="Calibri"/>
      <family val="2"/>
    </font>
    <font>
      <sz val="11"/>
      <color indexed="10"/>
      <name val="Calibri"/>
      <family val="2"/>
    </font>
    <font>
      <i/>
      <sz val="11"/>
      <color indexed="63"/>
      <name val="Calibri"/>
      <family val="2"/>
    </font>
    <font>
      <sz val="12"/>
      <name val="UkrainianPragmatica"/>
      <family val="0"/>
    </font>
    <font>
      <sz val="12"/>
      <name val="Times New Roman CYR"/>
      <family val="0"/>
    </font>
    <font>
      <sz val="10"/>
      <color indexed="8"/>
      <name val="Arial"/>
      <family val="2"/>
    </font>
    <font>
      <sz val="10"/>
      <color indexed="8"/>
      <name val="Times New Roman"/>
      <family val="1"/>
    </font>
    <font>
      <sz val="8"/>
      <name val="Arial Cyr"/>
      <family val="0"/>
    </font>
    <font>
      <sz val="8"/>
      <name val="Times New Roman"/>
      <family val="1"/>
    </font>
    <font>
      <b/>
      <sz val="8"/>
      <name val="Times New Roman"/>
      <family val="1"/>
    </font>
    <font>
      <i/>
      <sz val="10"/>
      <name val="Times New Roman"/>
      <family val="1"/>
    </font>
    <font>
      <sz val="13"/>
      <name val="Times New Roman"/>
      <family val="1"/>
    </font>
    <font>
      <b/>
      <sz val="12"/>
      <name val="Times New Roman"/>
      <family val="1"/>
    </font>
    <font>
      <b/>
      <sz val="14"/>
      <color indexed="8"/>
      <name val="Times New Roman"/>
      <family val="1"/>
    </font>
    <font>
      <b/>
      <sz val="11"/>
      <color indexed="8"/>
      <name val="Times New Roman"/>
      <family val="1"/>
    </font>
    <font>
      <sz val="11"/>
      <color indexed="8"/>
      <name val="Times New Roman"/>
      <family val="1"/>
    </font>
    <font>
      <sz val="11"/>
      <name val="Arial"/>
      <family val="2"/>
    </font>
    <font>
      <i/>
      <sz val="10"/>
      <color indexed="8"/>
      <name val="Times New Roman"/>
      <family val="1"/>
    </font>
    <font>
      <b/>
      <sz val="10"/>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60"/>
        <bgColor indexed="64"/>
      </patternFill>
    </fill>
    <fill>
      <patternFill patternType="solid">
        <fgColor indexed="6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23"/>
      </left>
      <right style="double">
        <color indexed="23"/>
      </right>
      <top style="double">
        <color indexed="23"/>
      </top>
      <bottom style="double">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s>
  <cellStyleXfs count="11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7" fillId="1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0" fillId="0" borderId="0">
      <alignment/>
      <protection/>
    </xf>
    <xf numFmtId="0" fontId="9" fillId="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8" fillId="7" borderId="1" applyNumberFormat="0" applyAlignment="0" applyProtection="0"/>
    <xf numFmtId="0" fontId="10" fillId="7" borderId="2" applyNumberFormat="0" applyAlignment="0" applyProtection="0"/>
    <xf numFmtId="0" fontId="11" fillId="14" borderId="1" applyNumberFormat="0" applyAlignment="0" applyProtection="0"/>
    <xf numFmtId="0" fontId="12" fillId="14"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0" fillId="0" borderId="6" applyNumberFormat="0" applyFill="0" applyAlignment="0" applyProtection="0"/>
    <xf numFmtId="0" fontId="16" fillId="0" borderId="7" applyNumberFormat="0" applyFill="0" applyAlignment="0" applyProtection="0"/>
    <xf numFmtId="0" fontId="32" fillId="24" borderId="8" applyNumberFormat="0" applyAlignment="0" applyProtection="0"/>
    <xf numFmtId="0" fontId="17" fillId="24" borderId="9" applyNumberFormat="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9" fillId="25" borderId="0" applyNumberFormat="0" applyBorder="0" applyAlignment="0" applyProtection="0"/>
    <xf numFmtId="0" fontId="35" fillId="8" borderId="1"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pplyNumberFormat="0" applyFill="0" applyBorder="0" applyAlignment="0" applyProtection="0"/>
    <xf numFmtId="0" fontId="31" fillId="0" borderId="10" applyNumberFormat="0" applyFill="0" applyAlignment="0" applyProtection="0"/>
    <xf numFmtId="0" fontId="20" fillId="3" borderId="0" applyNumberFormat="0" applyBorder="0" applyAlignment="0" applyProtection="0"/>
    <xf numFmtId="0" fontId="36" fillId="3" borderId="0" applyNumberFormat="0" applyBorder="0" applyAlignment="0" applyProtection="0"/>
    <xf numFmtId="0" fontId="21" fillId="0" borderId="0" applyNumberFormat="0" applyFill="0" applyBorder="0" applyAlignment="0" applyProtection="0"/>
    <xf numFmtId="0" fontId="0" fillId="26" borderId="11" applyNumberFormat="0" applyFont="0" applyAlignment="0" applyProtection="0"/>
    <xf numFmtId="0" fontId="0" fillId="26" borderId="11" applyNumberFormat="0" applyFont="0" applyAlignment="0" applyProtection="0"/>
    <xf numFmtId="9" fontId="0" fillId="0" borderId="0" applyFont="0" applyFill="0" applyBorder="0" applyAlignment="0" applyProtection="0"/>
    <xf numFmtId="0" fontId="37" fillId="8" borderId="2" applyNumberFormat="0" applyAlignment="0" applyProtection="0"/>
    <xf numFmtId="0" fontId="22" fillId="0" borderId="6" applyNumberFormat="0" applyFill="0" applyAlignment="0" applyProtection="0"/>
    <xf numFmtId="0" fontId="34" fillId="25" borderId="0" applyNumberFormat="0" applyBorder="0" applyAlignment="0" applyProtection="0"/>
    <xf numFmtId="0" fontId="25"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177" fontId="0" fillId="0" borderId="0" applyFont="0" applyFill="0" applyBorder="0" applyAlignment="0" applyProtection="0"/>
    <xf numFmtId="203" fontId="4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144">
    <xf numFmtId="0" fontId="0" fillId="0" borderId="0" xfId="0"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xf>
    <xf numFmtId="0" fontId="47" fillId="0" borderId="0" xfId="0" applyFont="1" applyAlignment="1">
      <alignment/>
    </xf>
    <xf numFmtId="4" fontId="6" fillId="0" borderId="12"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2" fillId="0" borderId="0" xfId="0" applyFont="1" applyAlignment="1">
      <alignment/>
    </xf>
    <xf numFmtId="4" fontId="1" fillId="0" borderId="0" xfId="0" applyNumberFormat="1" applyFont="1" applyAlignment="1">
      <alignment/>
    </xf>
    <xf numFmtId="0" fontId="2" fillId="0" borderId="0" xfId="0" applyFont="1" applyAlignment="1">
      <alignment/>
    </xf>
    <xf numFmtId="0" fontId="7" fillId="0" borderId="0" xfId="93" applyFont="1" applyAlignment="1">
      <alignment vertical="center" wrapText="1"/>
      <protection/>
    </xf>
    <xf numFmtId="4" fontId="1" fillId="0" borderId="0" xfId="0" applyNumberFormat="1" applyFont="1" applyFill="1" applyBorder="1" applyAlignment="1">
      <alignment/>
    </xf>
    <xf numFmtId="4" fontId="1" fillId="0" borderId="0" xfId="0" applyNumberFormat="1" applyFont="1" applyBorder="1" applyAlignment="1">
      <alignment/>
    </xf>
    <xf numFmtId="0" fontId="1" fillId="0" borderId="0" xfId="0" applyFont="1" applyFill="1" applyAlignment="1">
      <alignment/>
    </xf>
    <xf numFmtId="0" fontId="7" fillId="0" borderId="0" xfId="0" applyFont="1" applyFill="1" applyBorder="1" applyAlignment="1">
      <alignment horizontal="center" vertical="center"/>
    </xf>
    <xf numFmtId="0" fontId="48" fillId="0" borderId="0" xfId="0" applyFont="1" applyFill="1" applyAlignment="1">
      <alignment/>
    </xf>
    <xf numFmtId="49" fontId="1" fillId="0" borderId="14"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7" fillId="0" borderId="0" xfId="0" applyFont="1" applyAlignment="1">
      <alignment horizontal="center"/>
    </xf>
    <xf numFmtId="4" fontId="43" fillId="0" borderId="0" xfId="0" applyNumberFormat="1" applyFont="1" applyBorder="1" applyAlignment="1">
      <alignment horizontal="center" vertical="center" wrapText="1"/>
    </xf>
    <xf numFmtId="0" fontId="6"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4" fillId="0" borderId="0" xfId="0" applyFont="1" applyBorder="1" applyAlignment="1">
      <alignment horizontal="center" vertical="center" wrapText="1"/>
    </xf>
    <xf numFmtId="4" fontId="47" fillId="0" borderId="0" xfId="0" applyNumberFormat="1" applyFont="1" applyBorder="1" applyAlignment="1">
      <alignment/>
    </xf>
    <xf numFmtId="0" fontId="1" fillId="0" borderId="12" xfId="0" applyFont="1" applyFill="1" applyBorder="1" applyAlignment="1">
      <alignment horizontal="center" vertical="center" wrapText="1"/>
    </xf>
    <xf numFmtId="4" fontId="43" fillId="22" borderId="0" xfId="0" applyNumberFormat="1" applyFont="1" applyFill="1" applyBorder="1" applyAlignment="1">
      <alignment horizontal="center" vertical="center" wrapText="1"/>
    </xf>
    <xf numFmtId="4" fontId="1" fillId="22" borderId="0" xfId="0" applyNumberFormat="1" applyFont="1" applyFill="1" applyBorder="1" applyAlignment="1">
      <alignment/>
    </xf>
    <xf numFmtId="0" fontId="1" fillId="22" borderId="0" xfId="0" applyFont="1" applyFill="1" applyAlignment="1">
      <alignment/>
    </xf>
    <xf numFmtId="0" fontId="6" fillId="0" borderId="15" xfId="0" applyFont="1" applyFill="1" applyBorder="1" applyAlignment="1">
      <alignment horizontal="justify" wrapText="1"/>
    </xf>
    <xf numFmtId="4"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justify" vertical="center" wrapText="1"/>
    </xf>
    <xf numFmtId="0" fontId="6" fillId="0" borderId="12" xfId="105" applyFont="1" applyFill="1" applyBorder="1" applyAlignment="1">
      <alignment horizontal="left" vertical="top" wrapText="1"/>
      <protection/>
    </xf>
    <xf numFmtId="0" fontId="6" fillId="0" borderId="12" xfId="0" applyFont="1" applyFill="1" applyBorder="1" applyAlignment="1">
      <alignment vertical="center" wrapText="1"/>
    </xf>
    <xf numFmtId="4" fontId="6" fillId="0" borderId="12" xfId="0" applyNumberFormat="1" applyFont="1" applyFill="1" applyBorder="1" applyAlignment="1" applyProtection="1">
      <alignment horizontal="center" vertical="center"/>
      <protection locked="0"/>
    </xf>
    <xf numFmtId="4" fontId="5" fillId="0" borderId="12" xfId="0" applyNumberFormat="1" applyFont="1" applyFill="1" applyBorder="1" applyAlignment="1" applyProtection="1">
      <alignment horizontal="center" vertical="center"/>
      <protection/>
    </xf>
    <xf numFmtId="4" fontId="6" fillId="0" borderId="12" xfId="0" applyNumberFormat="1" applyFont="1" applyFill="1" applyBorder="1" applyAlignment="1" applyProtection="1">
      <alignment horizontal="center" vertical="center"/>
      <protection/>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justify" vertical="top" wrapText="1"/>
    </xf>
    <xf numFmtId="4" fontId="43"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justify" vertical="top" wrapText="1"/>
    </xf>
    <xf numFmtId="4" fontId="2" fillId="0" borderId="0" xfId="0" applyNumberFormat="1" applyFont="1" applyFill="1" applyAlignment="1">
      <alignment/>
    </xf>
    <xf numFmtId="4" fontId="1" fillId="0" borderId="0" xfId="0" applyNumberFormat="1" applyFont="1" applyFill="1" applyAlignment="1">
      <alignment/>
    </xf>
    <xf numFmtId="0" fontId="6" fillId="0" borderId="17" xfId="0" applyFont="1" applyFill="1" applyBorder="1" applyAlignment="1">
      <alignment vertical="center" wrapText="1"/>
    </xf>
    <xf numFmtId="0" fontId="6" fillId="0" borderId="15" xfId="0" applyFont="1" applyFill="1" applyBorder="1" applyAlignment="1">
      <alignment horizontal="justify" vertical="center" wrapText="1"/>
    </xf>
    <xf numFmtId="4" fontId="6" fillId="0" borderId="12" xfId="0" applyNumberFormat="1" applyFont="1" applyFill="1" applyBorder="1" applyAlignment="1">
      <alignment vertical="center"/>
    </xf>
    <xf numFmtId="49" fontId="6" fillId="0" borderId="15" xfId="0" applyNumberFormat="1" applyFont="1" applyFill="1" applyBorder="1" applyAlignment="1">
      <alignment horizontal="justify"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justify" vertical="center" wrapText="1"/>
    </xf>
    <xf numFmtId="0" fontId="6" fillId="0" borderId="19" xfId="0" applyFont="1" applyFill="1" applyBorder="1" applyAlignment="1">
      <alignment vertical="center" wrapText="1"/>
    </xf>
    <xf numFmtId="4" fontId="6" fillId="0" borderId="19"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xf>
    <xf numFmtId="4" fontId="6" fillId="0" borderId="17" xfId="0" applyNumberFormat="1" applyFont="1" applyFill="1" applyBorder="1" applyAlignment="1">
      <alignment horizontal="center" vertical="center"/>
    </xf>
    <xf numFmtId="0" fontId="6" fillId="0" borderId="17" xfId="0" applyFont="1" applyFill="1" applyBorder="1" applyAlignment="1">
      <alignment horizontal="left" vertical="center" wrapText="1"/>
    </xf>
    <xf numFmtId="49" fontId="5" fillId="0" borderId="12" xfId="0" applyNumberFormat="1" applyFont="1" applyFill="1" applyBorder="1" applyAlignment="1">
      <alignment horizontal="justify" vertical="center" wrapText="1"/>
    </xf>
    <xf numFmtId="4" fontId="6" fillId="0" borderId="12" xfId="0" applyNumberFormat="1" applyFont="1" applyFill="1" applyBorder="1" applyAlignment="1">
      <alignment horizontal="center" vertical="center" wrapText="1"/>
    </xf>
    <xf numFmtId="0" fontId="6" fillId="0" borderId="12" xfId="0" applyFont="1" applyFill="1" applyBorder="1" applyAlignment="1">
      <alignment wrapText="1"/>
    </xf>
    <xf numFmtId="49" fontId="2" fillId="0" borderId="12"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justify" vertical="center" wrapText="1"/>
      <protection locked="0"/>
    </xf>
    <xf numFmtId="4" fontId="5"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justify" wrapText="1"/>
    </xf>
    <xf numFmtId="0" fontId="52" fillId="0" borderId="12" xfId="0" applyFont="1" applyFill="1" applyBorder="1" applyAlignment="1">
      <alignment horizontal="left" vertical="center" wrapText="1"/>
    </xf>
    <xf numFmtId="0" fontId="51"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49" fontId="1" fillId="0" borderId="14"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0" fontId="5" fillId="0" borderId="12" xfId="0" applyFont="1" applyFill="1" applyBorder="1" applyAlignment="1">
      <alignment horizontal="justify" vertical="center" wrapText="1"/>
    </xf>
    <xf numFmtId="49" fontId="2" fillId="0" borderId="14" xfId="0" applyNumberFormat="1" applyFont="1" applyFill="1" applyBorder="1" applyAlignment="1" applyProtection="1">
      <alignment horizontal="center" vertical="center"/>
      <protection locked="0"/>
    </xf>
    <xf numFmtId="0" fontId="5" fillId="0" borderId="12" xfId="0" applyFont="1" applyFill="1" applyBorder="1" applyAlignment="1">
      <alignment horizontal="left" vertical="center" wrapText="1"/>
    </xf>
    <xf numFmtId="0" fontId="5" fillId="0" borderId="17" xfId="105" applyFont="1" applyFill="1" applyBorder="1" applyAlignment="1">
      <alignment horizontal="center" vertical="center" wrapText="1"/>
      <protection/>
    </xf>
    <xf numFmtId="0" fontId="55" fillId="0" borderId="0" xfId="0" applyFont="1" applyFill="1" applyBorder="1" applyAlignment="1">
      <alignment horizontal="center" vertical="center" wrapText="1"/>
    </xf>
    <xf numFmtId="4" fontId="2" fillId="0" borderId="0" xfId="0" applyNumberFormat="1" applyFont="1" applyFill="1" applyBorder="1" applyAlignment="1">
      <alignment/>
    </xf>
    <xf numFmtId="0" fontId="2" fillId="0" borderId="0" xfId="0" applyFont="1" applyFill="1" applyAlignment="1">
      <alignment/>
    </xf>
    <xf numFmtId="49" fontId="2" fillId="0" borderId="1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6" fillId="0" borderId="21" xfId="0" applyFont="1" applyFill="1" applyBorder="1" applyAlignment="1">
      <alignment vertical="center" wrapText="1"/>
    </xf>
    <xf numFmtId="49" fontId="6" fillId="0" borderId="15" xfId="0" applyNumberFormat="1" applyFont="1" applyFill="1" applyBorder="1" applyAlignment="1" applyProtection="1">
      <alignment horizontal="justify" vertical="center" wrapText="1"/>
      <protection locked="0"/>
    </xf>
    <xf numFmtId="49" fontId="6" fillId="0" borderId="12" xfId="0" applyNumberFormat="1" applyFont="1" applyFill="1" applyBorder="1" applyAlignment="1" applyProtection="1">
      <alignment horizontal="justify" vertical="center" wrapText="1"/>
      <protection locked="0"/>
    </xf>
    <xf numFmtId="49" fontId="1" fillId="0" borderId="22" xfId="0" applyNumberFormat="1" applyFont="1" applyFill="1" applyBorder="1" applyAlignment="1" applyProtection="1">
      <alignment horizontal="center" vertical="center"/>
      <protection locked="0"/>
    </xf>
    <xf numFmtId="49" fontId="1" fillId="0" borderId="17"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justify" vertical="center" wrapText="1"/>
      <protection locked="0"/>
    </xf>
    <xf numFmtId="4" fontId="6" fillId="0" borderId="2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1" fillId="0" borderId="26" xfId="0" applyFont="1" applyFill="1" applyBorder="1" applyAlignment="1">
      <alignment/>
    </xf>
    <xf numFmtId="0" fontId="1" fillId="0" borderId="27" xfId="0" applyFont="1" applyFill="1" applyBorder="1" applyAlignment="1">
      <alignment/>
    </xf>
    <xf numFmtId="0" fontId="49" fillId="0" borderId="27" xfId="0" applyFont="1" applyFill="1" applyBorder="1" applyAlignment="1">
      <alignment horizontal="center" vertical="center"/>
    </xf>
    <xf numFmtId="4" fontId="5" fillId="0" borderId="27" xfId="0" applyNumberFormat="1" applyFont="1" applyFill="1" applyBorder="1" applyAlignment="1">
      <alignment horizontal="center" vertical="center"/>
    </xf>
    <xf numFmtId="4" fontId="5" fillId="0" borderId="27" xfId="0" applyNumberFormat="1" applyFont="1" applyFill="1" applyBorder="1" applyAlignment="1" applyProtection="1">
      <alignment horizontal="center" vertical="center"/>
      <protection locked="0"/>
    </xf>
    <xf numFmtId="4" fontId="5" fillId="0" borderId="28" xfId="0" applyNumberFormat="1" applyFont="1" applyFill="1" applyBorder="1" applyAlignment="1" applyProtection="1">
      <alignment horizontal="center" vertical="center"/>
      <protection locked="0"/>
    </xf>
    <xf numFmtId="4" fontId="6" fillId="0" borderId="29" xfId="0" applyNumberFormat="1" applyFont="1" applyFill="1" applyBorder="1" applyAlignment="1">
      <alignment horizontal="center" vertical="center"/>
    </xf>
    <xf numFmtId="4" fontId="5" fillId="0" borderId="13" xfId="0" applyNumberFormat="1" applyFont="1" applyFill="1" applyBorder="1" applyAlignment="1" applyProtection="1">
      <alignment horizontal="center" vertical="center"/>
      <protection/>
    </xf>
    <xf numFmtId="4" fontId="6" fillId="0" borderId="13" xfId="0" applyNumberFormat="1" applyFont="1" applyFill="1" applyBorder="1" applyAlignment="1" applyProtection="1">
      <alignment horizontal="center" vertical="center"/>
      <protection/>
    </xf>
    <xf numFmtId="0" fontId="6" fillId="0" borderId="17" xfId="105" applyFont="1" applyFill="1" applyBorder="1" applyAlignment="1">
      <alignment horizontal="left" vertical="top" wrapText="1"/>
      <protection/>
    </xf>
    <xf numFmtId="49" fontId="6" fillId="0" borderId="12" xfId="0"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5" fillId="0" borderId="17"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1" xfId="105" applyFont="1" applyFill="1" applyBorder="1" applyAlignment="1">
      <alignment horizontal="left" vertical="center" wrapText="1"/>
      <protection/>
    </xf>
    <xf numFmtId="0" fontId="6" fillId="0" borderId="30" xfId="105" applyFont="1" applyFill="1" applyBorder="1" applyAlignment="1">
      <alignment horizontal="left" vertical="center" wrapText="1"/>
      <protection/>
    </xf>
    <xf numFmtId="0" fontId="6" fillId="0" borderId="17" xfId="105" applyFont="1" applyFill="1" applyBorder="1" applyAlignment="1">
      <alignment horizontal="left" vertical="center" wrapText="1"/>
      <protection/>
    </xf>
    <xf numFmtId="0" fontId="52" fillId="0" borderId="21"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1" fillId="0" borderId="0" xfId="0" applyFont="1" applyAlignment="1">
      <alignment/>
    </xf>
    <xf numFmtId="0" fontId="1" fillId="0" borderId="33" xfId="0" applyFont="1" applyBorder="1" applyAlignment="1">
      <alignment horizontal="center" vertical="center" wrapText="1"/>
    </xf>
    <xf numFmtId="0" fontId="1" fillId="0" borderId="12" xfId="0" applyFont="1" applyBorder="1" applyAlignment="1">
      <alignment horizontal="center" vertical="center" wrapText="1"/>
    </xf>
    <xf numFmtId="0" fontId="50" fillId="0" borderId="0" xfId="0" applyFont="1" applyFill="1" applyAlignment="1">
      <alignment horizontal="center" vertical="center" wrapText="1"/>
    </xf>
    <xf numFmtId="0" fontId="1"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33"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48" fillId="0" borderId="0" xfId="0" applyFont="1" applyAlignment="1">
      <alignment horizontal="center"/>
    </xf>
    <xf numFmtId="49" fontId="48" fillId="0" borderId="0" xfId="105" applyNumberFormat="1" applyFont="1" applyBorder="1" applyAlignment="1">
      <alignment horizontal="left" vertical="center" wrapText="1"/>
      <protection/>
    </xf>
    <xf numFmtId="0" fontId="6" fillId="0" borderId="21" xfId="105" applyFont="1" applyFill="1" applyBorder="1" applyAlignment="1">
      <alignment horizontal="left" vertical="top" wrapText="1"/>
      <protection/>
    </xf>
    <xf numFmtId="0" fontId="6" fillId="0" borderId="17" xfId="105" applyFont="1" applyFill="1" applyBorder="1" applyAlignment="1">
      <alignment horizontal="left" vertical="top" wrapText="1"/>
      <protection/>
    </xf>
  </cellXfs>
  <cellStyles count="11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язана клітинка" xfId="76"/>
    <cellStyle name="Итог" xfId="77"/>
    <cellStyle name="Контрольна клітинка" xfId="78"/>
    <cellStyle name="Контрольная ячейка" xfId="79"/>
    <cellStyle name="Назва" xfId="80"/>
    <cellStyle name="Название" xfId="81"/>
    <cellStyle name="Нейтральный" xfId="82"/>
    <cellStyle name="Обчислення" xfId="83"/>
    <cellStyle name="Обычный 10" xfId="84"/>
    <cellStyle name="Обычный 2" xfId="85"/>
    <cellStyle name="Обычный 3" xfId="86"/>
    <cellStyle name="Обычный 4" xfId="87"/>
    <cellStyle name="Обычный 5" xfId="88"/>
    <cellStyle name="Обычный 6" xfId="89"/>
    <cellStyle name="Обычный 7" xfId="90"/>
    <cellStyle name="Обычный 8" xfId="91"/>
    <cellStyle name="Обычный 9" xfId="92"/>
    <cellStyle name="Обычный_Розпис не правленый" xfId="93"/>
    <cellStyle name="Followed Hyperlink" xfId="94"/>
    <cellStyle name="Підсумок" xfId="95"/>
    <cellStyle name="Плохой" xfId="96"/>
    <cellStyle name="Поганий" xfId="97"/>
    <cellStyle name="Пояснение" xfId="98"/>
    <cellStyle name="Примечание" xfId="99"/>
    <cellStyle name="Примітка" xfId="100"/>
    <cellStyle name="Percent" xfId="101"/>
    <cellStyle name="Результат" xfId="102"/>
    <cellStyle name="Связанная ячейка" xfId="103"/>
    <cellStyle name="Середній" xfId="104"/>
    <cellStyle name="Стиль 1" xfId="105"/>
    <cellStyle name="Текст попередження" xfId="106"/>
    <cellStyle name="Текст пояснення" xfId="107"/>
    <cellStyle name="Текст предупреждения" xfId="108"/>
    <cellStyle name="Тысячи [0]_Розподіл (2)" xfId="109"/>
    <cellStyle name="Тысячи_бюджет 1998 по клас." xfId="110"/>
    <cellStyle name="Comma" xfId="111"/>
    <cellStyle name="Comma [0]" xfId="112"/>
    <cellStyle name="Хороший"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UT\ZVIRKA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LNOPER\Budg2005\&#1048;&#1085;&#1092;&#1086;&#1088;&#1084;&#1072;&#1094;&#1080;&#1103;%20&#1082;%20&#1075;&#1086;&#1076;&#1086;&#1074;&#1086;&#1084;&#1091;%20&#1086;&#1090;&#1095;&#1077;&#1090;&#1091;%202005\&#1075;.&#1057;&#1091;&#1076;&#1072;&#1082;\dod30-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1085;&#1072;&#1096;&#1072;%20&#1092;&#1086;&#1088;&#1084;&#1091;&#1083;&#107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КУ15"/>
      <sheetName val="I-Fr,Od"/>
      <sheetName val="3511320"/>
      <sheetName val="3511150"/>
      <sheetName val="3511160"/>
      <sheetName val="3511100"/>
      <sheetName val="3511220"/>
      <sheetName val="Закарпаття"/>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s>
    <sheetDataSet>
      <sheetData sheetId="0">
        <row r="3">
          <cell r="A3" t="str">
            <v>Дані про причини невиконання у 2005 році річних розрахункових показників МФУ по доходах місцевих бюджетів  
та зменшення основних надходжень у 2005 році порівняно з 2004 роком по м.Судак</v>
          </cell>
        </row>
        <row r="6">
          <cell r="A6" t="str">
            <v>Адміністративно-територіальні одиниці</v>
          </cell>
          <cell r="B6" t="str">
            <v>Причини невиконання у 2005 році річних розрахункових показників МФУ по</v>
          </cell>
          <cell r="E6" t="str">
            <v>Причини зменшення/збільшення більше ніж в 1,5 рази фактичних надходжень у 2005 році порівняно з 2004 роком:</v>
          </cell>
        </row>
        <row r="7">
          <cell r="B7" t="str">
            <v>доходах загального фонду (без урахування обсягів міжбюджетних трансмфертів)</v>
          </cell>
          <cell r="C7" t="str">
            <v>в тому числі по доходах, що враховуються при визначенні міжбюджетних трансфертів</v>
          </cell>
          <cell r="D7" t="str">
            <v>доходах спеціального фонду (без урахування обсягів міжбюджетних трансмфертів)</v>
          </cell>
          <cell r="E7" t="str">
            <v>податку з доходів фізичних осіб</v>
          </cell>
          <cell r="F7" t="str">
            <v>плати за землю</v>
          </cell>
          <cell r="G7" t="str">
            <v>єдиного податку на підприєм-
ницьку діяльність</v>
          </cell>
          <cell r="H7" t="str">
            <v>місцевих податків і зборів (в розрізі податків і зборів)</v>
          </cell>
          <cell r="I7" t="str">
            <v>плати за торговий патент на деякі види підприєм-
ницької діяльності</v>
          </cell>
          <cell r="J7" t="str">
            <v>власних надходжень бюджетних установ (в розрізі надходжень)</v>
          </cell>
          <cell r="K7" t="str">
            <v>надходжень від відчуження майна, яке належить АРК та майна, що знаходиться у комунальній власності</v>
          </cell>
          <cell r="L7" t="str">
            <v>податку з власників наземних транспортних засобів та інших самохідних машин та механізмів</v>
          </cell>
          <cell r="M7" t="str">
            <v>надходжень від продажу землі</v>
          </cell>
          <cell r="N7" t="str">
            <v>інших податків та платежів, зміна надходжень яких суттєво вплинула на невиконання у 2005 році розрахункових показників МФУ (в розрізі надходжень)</v>
          </cell>
        </row>
        <row r="8">
          <cell r="A8">
            <v>1</v>
          </cell>
        </row>
        <row r="9">
          <cell r="A9" t="str">
            <v>м.Судак</v>
          </cell>
        </row>
        <row r="12">
          <cell r="A12" t="str">
            <v>Начальник головного фінансового управління                            </v>
          </cell>
        </row>
        <row r="14">
          <cell r="A14" t="str">
            <v>Кобзева 2 26 46</v>
          </cell>
        </row>
      </sheetData>
      <sheetData sheetId="4">
        <row r="3">
          <cell r="A3" t="str">
            <v>Дані про суми наданих органами місцевого самоврядування м.Судак пільг зі сплати податків та зборів у 2005 році</v>
          </cell>
        </row>
        <row r="6">
          <cell r="A6" t="str">
            <v>Адміністративно-територіальні одиниці</v>
          </cell>
          <cell r="B6" t="str">
            <v>Всього надано пільг</v>
          </cell>
          <cell r="D6" t="str">
            <v>в тому числі по сплаті:</v>
          </cell>
        </row>
        <row r="7">
          <cell r="D7" t="str">
            <v>податоку з доходів фізичних осіб</v>
          </cell>
          <cell r="H7" t="str">
            <v>податку на прибуток підприємств і організацій, що належать до комунальної власності</v>
          </cell>
          <cell r="L7" t="str">
            <v>податоку з власників траснпортних засобів та інших самохідних машин і механізмів</v>
          </cell>
          <cell r="O7" t="str">
            <v>питома вага</v>
          </cell>
          <cell r="P7" t="str">
            <v>збору за спеціальне використання водних ресурсів місцевого значення</v>
          </cell>
          <cell r="T7" t="str">
            <v>плати за землю</v>
          </cell>
          <cell r="W7" t="str">
            <v>питома вага</v>
          </cell>
          <cell r="X7" t="str">
            <v>орендної плати за землю з фізичних осіб</v>
          </cell>
          <cell r="AA7" t="str">
            <v>питома вага</v>
          </cell>
          <cell r="AB7" t="str">
            <v>орендної плата за землю з юридичних осіб</v>
          </cell>
          <cell r="AE7" t="str">
            <v>питома вага</v>
          </cell>
          <cell r="AF7" t="str">
            <v>плати за державну реєстрацію суб"єктів підприємницької діяльності</v>
          </cell>
          <cell r="AI7" t="str">
            <v>питома вага</v>
          </cell>
          <cell r="AJ7" t="str">
            <v>місцевих податків і зборів</v>
          </cell>
          <cell r="AO7" t="str">
            <v>інших податків і зборів</v>
          </cell>
          <cell r="AQ7" t="str">
            <v>питома вага</v>
          </cell>
        </row>
        <row r="9">
          <cell r="A9">
            <v>1</v>
          </cell>
        </row>
        <row r="10">
          <cell r="A10" t="str">
            <v>___________ область</v>
          </cell>
        </row>
        <row r="11">
          <cell r="A11" t="str">
            <v>м.Судак</v>
          </cell>
        </row>
        <row r="14">
          <cell r="A14" t="str">
            <v>Начальник ГФУ                           </v>
          </cell>
        </row>
        <row r="17">
          <cell r="A17" t="str">
            <v>Кобзева 2 26 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s>
    <sheetDataSet>
      <sheetData sheetId="0">
        <row r="791">
          <cell r="V791">
            <v>0.3987223674220381</v>
          </cell>
        </row>
        <row r="793">
          <cell r="V793">
            <v>0.906</v>
          </cell>
        </row>
        <row r="794">
          <cell r="V794">
            <v>1.132</v>
          </cell>
        </row>
        <row r="795">
          <cell r="V795">
            <v>1.064</v>
          </cell>
        </row>
        <row r="796">
          <cell r="V796">
            <v>1.331</v>
          </cell>
        </row>
        <row r="797">
          <cell r="V797">
            <v>0.02782297581514349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M170"/>
  <sheetViews>
    <sheetView showZeros="0" tabSelected="1" view="pageBreakPreview" zoomScale="80" zoomScaleSheetLayoutView="80" zoomScalePageLayoutView="0" workbookViewId="0" topLeftCell="A151">
      <pane xSplit="4" topLeftCell="E1" activePane="topRight" state="frozen"/>
      <selection pane="topLeft" activeCell="A4" sqref="A4"/>
      <selection pane="topRight" activeCell="J140" sqref="J140"/>
    </sheetView>
  </sheetViews>
  <sheetFormatPr defaultColWidth="9.00390625" defaultRowHeight="12.75"/>
  <cols>
    <col min="1" max="1" width="10.375" style="1" customWidth="1"/>
    <col min="2" max="2" width="9.625" style="1" customWidth="1"/>
    <col min="3" max="3" width="10.125" style="1" customWidth="1"/>
    <col min="4" max="4" width="55.00390625" style="1" customWidth="1"/>
    <col min="5" max="5" width="70.875" style="1" customWidth="1"/>
    <col min="6" max="6" width="14.75390625" style="1" customWidth="1"/>
    <col min="7" max="7" width="15.00390625" style="6" customWidth="1"/>
    <col min="8" max="8" width="16.75390625" style="1" customWidth="1"/>
    <col min="9" max="9" width="16.875" style="1" customWidth="1"/>
    <col min="10" max="10" width="14.875" style="1" customWidth="1"/>
    <col min="11" max="11" width="14.375" style="1" customWidth="1"/>
    <col min="12" max="12" width="17.625" style="1" customWidth="1"/>
    <col min="13" max="16384" width="9.125" style="1" customWidth="1"/>
  </cols>
  <sheetData>
    <row r="1" spans="6:8" ht="12.75">
      <c r="F1" s="128" t="s">
        <v>235</v>
      </c>
      <c r="G1" s="128"/>
      <c r="H1" s="14"/>
    </row>
    <row r="2" spans="6:8" ht="15.75" customHeight="1">
      <c r="F2" s="7" t="s">
        <v>4</v>
      </c>
      <c r="G2" s="18"/>
      <c r="H2" s="7"/>
    </row>
    <row r="3" spans="5:8" ht="12.75" customHeight="1">
      <c r="E3" s="7"/>
      <c r="F3" s="7" t="s">
        <v>272</v>
      </c>
      <c r="G3" s="18"/>
      <c r="H3" s="7"/>
    </row>
    <row r="4" spans="5:8" ht="12.75" customHeight="1">
      <c r="E4" s="7"/>
      <c r="F4" s="7"/>
      <c r="G4" s="18"/>
      <c r="H4" s="7"/>
    </row>
    <row r="5" spans="1:8" s="6" customFormat="1" ht="32.25" customHeight="1">
      <c r="A5" s="131" t="s">
        <v>232</v>
      </c>
      <c r="B5" s="131"/>
      <c r="C5" s="131"/>
      <c r="D5" s="131"/>
      <c r="E5" s="131"/>
      <c r="F5" s="131"/>
      <c r="G5" s="131"/>
      <c r="H5" s="131"/>
    </row>
    <row r="6" spans="1:8" ht="16.5" thickBot="1">
      <c r="A6" s="23"/>
      <c r="B6" s="3"/>
      <c r="C6" s="3"/>
      <c r="D6" s="3"/>
      <c r="E6" s="3"/>
      <c r="F6" s="4"/>
      <c r="G6" s="19"/>
      <c r="H6" s="4" t="s">
        <v>99</v>
      </c>
    </row>
    <row r="7" spans="1:13" ht="66" customHeight="1">
      <c r="A7" s="136" t="s">
        <v>101</v>
      </c>
      <c r="B7" s="134" t="s">
        <v>3</v>
      </c>
      <c r="C7" s="134" t="s">
        <v>102</v>
      </c>
      <c r="D7" s="134" t="s">
        <v>103</v>
      </c>
      <c r="E7" s="132" t="s">
        <v>104</v>
      </c>
      <c r="F7" s="129" t="s">
        <v>5</v>
      </c>
      <c r="G7" s="132" t="s">
        <v>6</v>
      </c>
      <c r="H7" s="138" t="s">
        <v>105</v>
      </c>
      <c r="I7" s="5"/>
      <c r="J7" s="5"/>
      <c r="M7" s="5"/>
    </row>
    <row r="8" spans="1:10" ht="20.25" customHeight="1">
      <c r="A8" s="137"/>
      <c r="B8" s="135"/>
      <c r="C8" s="135"/>
      <c r="D8" s="135"/>
      <c r="E8" s="133"/>
      <c r="F8" s="130"/>
      <c r="G8" s="133"/>
      <c r="H8" s="139"/>
      <c r="I8" s="11"/>
      <c r="J8" s="5"/>
    </row>
    <row r="9" spans="1:10" s="6" customFormat="1" ht="14.25" customHeight="1">
      <c r="A9" s="42"/>
      <c r="B9" s="74" t="s">
        <v>18</v>
      </c>
      <c r="C9" s="75"/>
      <c r="D9" s="26" t="s">
        <v>7</v>
      </c>
      <c r="E9" s="73"/>
      <c r="F9" s="76">
        <f>F10+F15+F20</f>
        <v>9240213.64</v>
      </c>
      <c r="G9" s="76">
        <f>G10+G15+G20+G19</f>
        <v>500874</v>
      </c>
      <c r="H9" s="67">
        <f aca="true" t="shared" si="0" ref="H9:H45">F9+G9</f>
        <v>9741087.64</v>
      </c>
      <c r="I9" s="45"/>
      <c r="J9" s="16"/>
    </row>
    <row r="10" spans="1:10" s="6" customFormat="1" ht="16.5" customHeight="1">
      <c r="A10" s="21"/>
      <c r="B10" s="22" t="s">
        <v>106</v>
      </c>
      <c r="C10" s="22"/>
      <c r="D10" s="36" t="s">
        <v>131</v>
      </c>
      <c r="E10" s="72"/>
      <c r="F10" s="63">
        <f>F11+F12+F13+F14</f>
        <v>7533715</v>
      </c>
      <c r="G10" s="63">
        <f>G11+G12+G13+G14</f>
        <v>0</v>
      </c>
      <c r="H10" s="10">
        <f t="shared" si="0"/>
        <v>7533715</v>
      </c>
      <c r="I10" s="27"/>
      <c r="J10" s="16"/>
    </row>
    <row r="11" spans="1:10" s="6" customFormat="1" ht="18" customHeight="1">
      <c r="A11" s="21"/>
      <c r="B11" s="22" t="s">
        <v>0</v>
      </c>
      <c r="C11" s="22" t="s">
        <v>107</v>
      </c>
      <c r="D11" s="70" t="s">
        <v>179</v>
      </c>
      <c r="E11" s="125" t="s">
        <v>212</v>
      </c>
      <c r="F11" s="9">
        <f>2446450+22100</f>
        <v>2468550</v>
      </c>
      <c r="G11" s="26"/>
      <c r="H11" s="10">
        <f t="shared" si="0"/>
        <v>2468550</v>
      </c>
      <c r="I11" s="45"/>
      <c r="J11" s="16"/>
    </row>
    <row r="12" spans="1:10" s="6" customFormat="1" ht="15.75" customHeight="1">
      <c r="A12" s="21"/>
      <c r="B12" s="22" t="s">
        <v>23</v>
      </c>
      <c r="C12" s="22" t="s">
        <v>108</v>
      </c>
      <c r="D12" s="38" t="s">
        <v>223</v>
      </c>
      <c r="E12" s="126"/>
      <c r="F12" s="9">
        <v>300000</v>
      </c>
      <c r="G12" s="26"/>
      <c r="H12" s="10">
        <f t="shared" si="0"/>
        <v>300000</v>
      </c>
      <c r="I12" s="27"/>
      <c r="J12" s="16"/>
    </row>
    <row r="13" spans="1:10" s="6" customFormat="1" ht="18" customHeight="1">
      <c r="A13" s="21"/>
      <c r="B13" s="22" t="s">
        <v>24</v>
      </c>
      <c r="C13" s="22" t="s">
        <v>108</v>
      </c>
      <c r="D13" s="38" t="s">
        <v>25</v>
      </c>
      <c r="E13" s="127"/>
      <c r="F13" s="9">
        <v>277000</v>
      </c>
      <c r="G13" s="26"/>
      <c r="H13" s="10">
        <f t="shared" si="0"/>
        <v>277000</v>
      </c>
      <c r="I13" s="27"/>
      <c r="J13" s="16"/>
    </row>
    <row r="14" spans="1:10" s="6" customFormat="1" ht="33" customHeight="1">
      <c r="A14" s="21"/>
      <c r="B14" s="22" t="s">
        <v>0</v>
      </c>
      <c r="C14" s="22" t="s">
        <v>107</v>
      </c>
      <c r="D14" s="70" t="s">
        <v>179</v>
      </c>
      <c r="E14" s="72" t="s">
        <v>225</v>
      </c>
      <c r="F14" s="9">
        <v>4488165</v>
      </c>
      <c r="G14" s="26"/>
      <c r="H14" s="10">
        <f t="shared" si="0"/>
        <v>4488165</v>
      </c>
      <c r="I14" s="27"/>
      <c r="J14" s="16"/>
    </row>
    <row r="15" spans="1:10" ht="15" customHeight="1">
      <c r="A15" s="21"/>
      <c r="B15" s="22" t="s">
        <v>109</v>
      </c>
      <c r="C15" s="22"/>
      <c r="D15" s="25" t="s">
        <v>110</v>
      </c>
      <c r="E15" s="115" t="s">
        <v>226</v>
      </c>
      <c r="F15" s="9">
        <f>F17+F18+F16</f>
        <v>601898.64</v>
      </c>
      <c r="G15" s="26"/>
      <c r="H15" s="10">
        <f>F15+G15</f>
        <v>601898.64</v>
      </c>
      <c r="I15" s="11"/>
      <c r="J15" s="17"/>
    </row>
    <row r="16" spans="1:10" s="6" customFormat="1" ht="15" customHeight="1">
      <c r="A16" s="21"/>
      <c r="B16" s="22" t="s">
        <v>231</v>
      </c>
      <c r="C16" s="22" t="s">
        <v>112</v>
      </c>
      <c r="D16" s="25" t="s">
        <v>238</v>
      </c>
      <c r="E16" s="116"/>
      <c r="F16" s="9">
        <f>32998.64+99000</f>
        <v>131998.64</v>
      </c>
      <c r="G16" s="26"/>
      <c r="H16" s="10">
        <f t="shared" si="0"/>
        <v>131998.64</v>
      </c>
      <c r="I16" s="27"/>
      <c r="J16" s="16"/>
    </row>
    <row r="17" spans="1:10" ht="17.25" customHeight="1">
      <c r="A17" s="21"/>
      <c r="B17" s="22" t="s">
        <v>111</v>
      </c>
      <c r="C17" s="22" t="s">
        <v>112</v>
      </c>
      <c r="D17" s="25" t="s">
        <v>8</v>
      </c>
      <c r="E17" s="116"/>
      <c r="F17" s="9">
        <v>430900</v>
      </c>
      <c r="G17" s="26"/>
      <c r="H17" s="10">
        <f t="shared" si="0"/>
        <v>430900</v>
      </c>
      <c r="I17" s="11"/>
      <c r="J17" s="17"/>
    </row>
    <row r="18" spans="1:10" ht="13.5" customHeight="1">
      <c r="A18" s="21"/>
      <c r="B18" s="22" t="s">
        <v>113</v>
      </c>
      <c r="C18" s="22" t="s">
        <v>112</v>
      </c>
      <c r="D18" s="25" t="s">
        <v>9</v>
      </c>
      <c r="E18" s="117"/>
      <c r="F18" s="9">
        <v>39000</v>
      </c>
      <c r="G18" s="26"/>
      <c r="H18" s="10">
        <f t="shared" si="0"/>
        <v>39000</v>
      </c>
      <c r="I18" s="11"/>
      <c r="J18" s="17"/>
    </row>
    <row r="19" spans="1:10" s="6" customFormat="1" ht="29.25" customHeight="1">
      <c r="A19" s="21"/>
      <c r="B19" s="22" t="s">
        <v>247</v>
      </c>
      <c r="C19" s="22" t="s">
        <v>249</v>
      </c>
      <c r="D19" s="25" t="s">
        <v>248</v>
      </c>
      <c r="E19" s="61" t="s">
        <v>256</v>
      </c>
      <c r="F19" s="9"/>
      <c r="G19" s="63">
        <v>200000</v>
      </c>
      <c r="H19" s="10">
        <v>200000</v>
      </c>
      <c r="I19" s="27"/>
      <c r="J19" s="16"/>
    </row>
    <row r="20" spans="1:10" ht="16.5" customHeight="1">
      <c r="A20" s="21"/>
      <c r="B20" s="22" t="s">
        <v>257</v>
      </c>
      <c r="C20" s="22"/>
      <c r="D20" s="36" t="s">
        <v>258</v>
      </c>
      <c r="E20" s="38"/>
      <c r="F20" s="9">
        <f>F21+F22+F23+F24+F25+F26+F27</f>
        <v>1104600</v>
      </c>
      <c r="G20" s="9">
        <f>G21+G22+G23+G24+G25+G26+G27</f>
        <v>300874</v>
      </c>
      <c r="H20" s="68">
        <f>H21+H22+H23+H24+H25+H26+H27</f>
        <v>1405474</v>
      </c>
      <c r="I20" s="11"/>
      <c r="J20" s="17"/>
    </row>
    <row r="21" spans="1:10" ht="28.5" customHeight="1">
      <c r="A21" s="118"/>
      <c r="B21" s="22" t="s">
        <v>61</v>
      </c>
      <c r="C21" s="22" t="s">
        <v>114</v>
      </c>
      <c r="D21" s="36" t="s">
        <v>17</v>
      </c>
      <c r="E21" s="38" t="s">
        <v>227</v>
      </c>
      <c r="F21" s="9">
        <v>70900</v>
      </c>
      <c r="G21" s="26"/>
      <c r="H21" s="10">
        <f t="shared" si="0"/>
        <v>70900</v>
      </c>
      <c r="I21" s="11"/>
      <c r="J21" s="17"/>
    </row>
    <row r="22" spans="1:10" ht="27" customHeight="1">
      <c r="A22" s="119"/>
      <c r="B22" s="22" t="s">
        <v>61</v>
      </c>
      <c r="C22" s="22" t="s">
        <v>114</v>
      </c>
      <c r="D22" s="36" t="s">
        <v>17</v>
      </c>
      <c r="E22" s="38" t="s">
        <v>221</v>
      </c>
      <c r="F22" s="63">
        <v>274600</v>
      </c>
      <c r="G22" s="9">
        <f>124200+99474</f>
        <v>223674</v>
      </c>
      <c r="H22" s="10">
        <f t="shared" si="0"/>
        <v>498274</v>
      </c>
      <c r="I22" s="11"/>
      <c r="J22" s="17"/>
    </row>
    <row r="23" spans="1:10" ht="29.25" customHeight="1">
      <c r="A23" s="119"/>
      <c r="B23" s="22" t="s">
        <v>61</v>
      </c>
      <c r="C23" s="22" t="s">
        <v>114</v>
      </c>
      <c r="D23" s="36" t="s">
        <v>17</v>
      </c>
      <c r="E23" s="64" t="s">
        <v>213</v>
      </c>
      <c r="F23" s="9">
        <v>35000</v>
      </c>
      <c r="G23" s="26"/>
      <c r="H23" s="10">
        <f t="shared" si="0"/>
        <v>35000</v>
      </c>
      <c r="I23" s="11"/>
      <c r="J23" s="17"/>
    </row>
    <row r="24" spans="1:10" ht="33" customHeight="1">
      <c r="A24" s="119"/>
      <c r="B24" s="22" t="s">
        <v>61</v>
      </c>
      <c r="C24" s="22" t="s">
        <v>114</v>
      </c>
      <c r="D24" s="36" t="s">
        <v>17</v>
      </c>
      <c r="E24" s="38" t="s">
        <v>239</v>
      </c>
      <c r="F24" s="63">
        <f>64700</f>
        <v>64700</v>
      </c>
      <c r="G24" s="9">
        <v>64900</v>
      </c>
      <c r="H24" s="10">
        <f t="shared" si="0"/>
        <v>129600</v>
      </c>
      <c r="I24" s="11"/>
      <c r="J24" s="17"/>
    </row>
    <row r="25" spans="1:10" ht="18.75" customHeight="1">
      <c r="A25" s="119"/>
      <c r="B25" s="22" t="s">
        <v>61</v>
      </c>
      <c r="C25" s="22" t="s">
        <v>114</v>
      </c>
      <c r="D25" s="36" t="s">
        <v>17</v>
      </c>
      <c r="E25" s="38" t="s">
        <v>97</v>
      </c>
      <c r="F25" s="9">
        <v>476300</v>
      </c>
      <c r="G25" s="26"/>
      <c r="H25" s="10">
        <f t="shared" si="0"/>
        <v>476300</v>
      </c>
      <c r="I25" s="11"/>
      <c r="J25" s="17"/>
    </row>
    <row r="26" spans="1:10" ht="27.75" customHeight="1">
      <c r="A26" s="119"/>
      <c r="B26" s="22" t="s">
        <v>61</v>
      </c>
      <c r="C26" s="22" t="s">
        <v>114</v>
      </c>
      <c r="D26" s="36" t="s">
        <v>17</v>
      </c>
      <c r="E26" s="38" t="s">
        <v>98</v>
      </c>
      <c r="F26" s="9">
        <f>64700+10000</f>
        <v>74700</v>
      </c>
      <c r="G26" s="9">
        <v>12300</v>
      </c>
      <c r="H26" s="10">
        <f t="shared" si="0"/>
        <v>87000</v>
      </c>
      <c r="I26" s="11"/>
      <c r="J26" s="17"/>
    </row>
    <row r="27" spans="1:10" ht="29.25" customHeight="1">
      <c r="A27" s="120"/>
      <c r="B27" s="22" t="s">
        <v>61</v>
      </c>
      <c r="C27" s="22" t="s">
        <v>114</v>
      </c>
      <c r="D27" s="36" t="s">
        <v>17</v>
      </c>
      <c r="E27" s="38" t="s">
        <v>67</v>
      </c>
      <c r="F27" s="9">
        <v>108400</v>
      </c>
      <c r="G27" s="26"/>
      <c r="H27" s="10">
        <f t="shared" si="0"/>
        <v>108400</v>
      </c>
      <c r="I27" s="11"/>
      <c r="J27" s="17"/>
    </row>
    <row r="28" spans="1:10" ht="16.5" customHeight="1">
      <c r="A28" s="87"/>
      <c r="B28" s="88" t="s">
        <v>39</v>
      </c>
      <c r="C28" s="88"/>
      <c r="D28" s="62" t="s">
        <v>40</v>
      </c>
      <c r="E28" s="89"/>
      <c r="F28" s="59">
        <f>F29+F45+F42</f>
        <v>160874820</v>
      </c>
      <c r="G28" s="59">
        <f>G29+G45+G42</f>
        <v>6907396.09</v>
      </c>
      <c r="H28" s="97">
        <f>H29+H45+H42</f>
        <v>167596816.09</v>
      </c>
      <c r="I28" s="24"/>
      <c r="J28" s="17"/>
    </row>
    <row r="29" spans="1:10" s="8" customFormat="1" ht="17.25" customHeight="1">
      <c r="A29" s="21"/>
      <c r="B29" s="22" t="s">
        <v>115</v>
      </c>
      <c r="C29" s="43"/>
      <c r="D29" s="52" t="s">
        <v>116</v>
      </c>
      <c r="E29" s="121" t="s">
        <v>63</v>
      </c>
      <c r="F29" s="35">
        <f>F30+F31+F32+F39+F35+F36+F37+F38+F40+F41+F34+F33</f>
        <v>160170920</v>
      </c>
      <c r="G29" s="35">
        <f>G30+G31+G32+G39+G35+G36+G37+G38+G40+G41+G34+G33</f>
        <v>6907396.09</v>
      </c>
      <c r="H29" s="108">
        <f>H30+H31+H32+H39+H35+H36+H37+H38+H40+H41+H34+H33</f>
        <v>166892916.09</v>
      </c>
      <c r="I29" s="28"/>
      <c r="J29" s="29"/>
    </row>
    <row r="30" spans="1:10" ht="18" customHeight="1">
      <c r="A30" s="78"/>
      <c r="B30" s="79" t="s">
        <v>50</v>
      </c>
      <c r="C30" s="79" t="s">
        <v>117</v>
      </c>
      <c r="D30" s="90" t="s">
        <v>51</v>
      </c>
      <c r="E30" s="121"/>
      <c r="F30" s="35">
        <f>108219800+3000000+1257200+10618900</f>
        <v>123095900</v>
      </c>
      <c r="G30" s="9">
        <v>4246980</v>
      </c>
      <c r="H30" s="10">
        <f t="shared" si="0"/>
        <v>127342880</v>
      </c>
      <c r="I30" s="11"/>
      <c r="J30" s="17"/>
    </row>
    <row r="31" spans="1:10" ht="33.75" customHeight="1">
      <c r="A31" s="78"/>
      <c r="B31" s="79" t="s">
        <v>52</v>
      </c>
      <c r="C31" s="79" t="s">
        <v>118</v>
      </c>
      <c r="D31" s="90" t="s">
        <v>100</v>
      </c>
      <c r="E31" s="121"/>
      <c r="F31" s="35">
        <f>2601000+11701100+5508100</f>
        <v>19810200</v>
      </c>
      <c r="G31" s="9">
        <v>2420930</v>
      </c>
      <c r="H31" s="10">
        <f t="shared" si="0"/>
        <v>22231130</v>
      </c>
      <c r="I31" s="11"/>
      <c r="J31" s="17"/>
    </row>
    <row r="32" spans="1:10" ht="27" customHeight="1">
      <c r="A32" s="78"/>
      <c r="B32" s="79" t="s">
        <v>53</v>
      </c>
      <c r="C32" s="79" t="s">
        <v>119</v>
      </c>
      <c r="D32" s="90" t="s">
        <v>120</v>
      </c>
      <c r="E32" s="121"/>
      <c r="F32" s="35">
        <f>59000+283700</f>
        <v>342700</v>
      </c>
      <c r="G32" s="9">
        <v>219960</v>
      </c>
      <c r="H32" s="10">
        <f t="shared" si="0"/>
        <v>562660</v>
      </c>
      <c r="I32" s="11"/>
      <c r="J32" s="17"/>
    </row>
    <row r="33" spans="1:10" ht="19.5" customHeight="1">
      <c r="A33" s="78"/>
      <c r="B33" s="79" t="s">
        <v>252</v>
      </c>
      <c r="C33" s="79" t="s">
        <v>117</v>
      </c>
      <c r="D33" s="90" t="s">
        <v>259</v>
      </c>
      <c r="E33" s="121"/>
      <c r="F33" s="35">
        <v>19600</v>
      </c>
      <c r="G33" s="9"/>
      <c r="H33" s="10"/>
      <c r="I33" s="11"/>
      <c r="J33" s="17"/>
    </row>
    <row r="34" spans="1:10" ht="47.25" customHeight="1">
      <c r="A34" s="78"/>
      <c r="B34" s="79" t="s">
        <v>250</v>
      </c>
      <c r="C34" s="79" t="s">
        <v>119</v>
      </c>
      <c r="D34" s="90" t="s">
        <v>251</v>
      </c>
      <c r="E34" s="121"/>
      <c r="F34" s="35">
        <f>11900+153900</f>
        <v>165800</v>
      </c>
      <c r="G34" s="9"/>
      <c r="H34" s="10"/>
      <c r="I34" s="11"/>
      <c r="J34" s="17"/>
    </row>
    <row r="35" spans="1:10" ht="29.25" customHeight="1">
      <c r="A35" s="78"/>
      <c r="B35" s="79" t="s">
        <v>54</v>
      </c>
      <c r="C35" s="79" t="s">
        <v>148</v>
      </c>
      <c r="D35" s="90" t="s">
        <v>55</v>
      </c>
      <c r="E35" s="121" t="s">
        <v>63</v>
      </c>
      <c r="F35" s="35">
        <f>10798600+231200+98320</f>
        <v>11128120</v>
      </c>
      <c r="G35" s="9"/>
      <c r="H35" s="10">
        <f t="shared" si="0"/>
        <v>11128120</v>
      </c>
      <c r="I35" s="11"/>
      <c r="J35" s="17"/>
    </row>
    <row r="36" spans="1:10" ht="16.5" customHeight="1">
      <c r="A36" s="78"/>
      <c r="B36" s="79" t="s">
        <v>188</v>
      </c>
      <c r="C36" s="79" t="s">
        <v>191</v>
      </c>
      <c r="D36" s="90" t="s">
        <v>193</v>
      </c>
      <c r="E36" s="121"/>
      <c r="F36" s="35">
        <f>219100+140000+250000</f>
        <v>609100</v>
      </c>
      <c r="G36" s="9"/>
      <c r="H36" s="10">
        <f t="shared" si="0"/>
        <v>609100</v>
      </c>
      <c r="I36" s="11"/>
      <c r="J36" s="17"/>
    </row>
    <row r="37" spans="1:10" ht="18" customHeight="1">
      <c r="A37" s="78"/>
      <c r="B37" s="79" t="s">
        <v>77</v>
      </c>
      <c r="C37" s="79" t="s">
        <v>121</v>
      </c>
      <c r="D37" s="91" t="s">
        <v>78</v>
      </c>
      <c r="E37" s="121"/>
      <c r="F37" s="9">
        <v>1015700</v>
      </c>
      <c r="G37" s="9"/>
      <c r="H37" s="10">
        <f t="shared" si="0"/>
        <v>1015700</v>
      </c>
      <c r="I37" s="11"/>
      <c r="J37" s="17"/>
    </row>
    <row r="38" spans="1:10" ht="29.25" customHeight="1">
      <c r="A38" s="92"/>
      <c r="B38" s="93" t="s">
        <v>189</v>
      </c>
      <c r="C38" s="93" t="s">
        <v>121</v>
      </c>
      <c r="D38" s="91" t="s">
        <v>194</v>
      </c>
      <c r="E38" s="121"/>
      <c r="F38" s="9">
        <v>179200</v>
      </c>
      <c r="G38" s="60"/>
      <c r="H38" s="98">
        <f t="shared" si="0"/>
        <v>179200</v>
      </c>
      <c r="I38" s="11"/>
      <c r="J38" s="17"/>
    </row>
    <row r="39" spans="1:10" ht="27" customHeight="1">
      <c r="A39" s="92"/>
      <c r="B39" s="93" t="s">
        <v>56</v>
      </c>
      <c r="C39" s="93" t="s">
        <v>121</v>
      </c>
      <c r="D39" s="94" t="s">
        <v>122</v>
      </c>
      <c r="E39" s="121"/>
      <c r="F39" s="95">
        <f>2966600+31700</f>
        <v>2998300</v>
      </c>
      <c r="G39" s="60">
        <v>12326.09</v>
      </c>
      <c r="H39" s="98">
        <f t="shared" si="0"/>
        <v>3010626.09</v>
      </c>
      <c r="I39" s="11"/>
      <c r="J39" s="17"/>
    </row>
    <row r="40" spans="1:10" ht="16.5" customHeight="1">
      <c r="A40" s="78"/>
      <c r="B40" s="79" t="s">
        <v>71</v>
      </c>
      <c r="C40" s="79" t="s">
        <v>121</v>
      </c>
      <c r="D40" s="90" t="s">
        <v>72</v>
      </c>
      <c r="E40" s="121"/>
      <c r="F40" s="35">
        <v>686800</v>
      </c>
      <c r="G40" s="9">
        <v>7200</v>
      </c>
      <c r="H40" s="10">
        <f t="shared" si="0"/>
        <v>694000</v>
      </c>
      <c r="I40" s="11"/>
      <c r="J40" s="17"/>
    </row>
    <row r="41" spans="1:10" ht="32.25" customHeight="1">
      <c r="A41" s="78"/>
      <c r="B41" s="79" t="s">
        <v>190</v>
      </c>
      <c r="C41" s="79" t="s">
        <v>121</v>
      </c>
      <c r="D41" s="90" t="s">
        <v>192</v>
      </c>
      <c r="E41" s="121"/>
      <c r="F41" s="35">
        <v>119500</v>
      </c>
      <c r="G41" s="9"/>
      <c r="H41" s="10">
        <f t="shared" si="0"/>
        <v>119500</v>
      </c>
      <c r="I41" s="11"/>
      <c r="J41" s="17"/>
    </row>
    <row r="42" spans="1:10" ht="16.5" customHeight="1">
      <c r="A42" s="78"/>
      <c r="B42" s="22" t="s">
        <v>115</v>
      </c>
      <c r="C42" s="43"/>
      <c r="D42" s="52" t="s">
        <v>116</v>
      </c>
      <c r="E42" s="115" t="s">
        <v>224</v>
      </c>
      <c r="F42" s="35">
        <f>F43+F44</f>
        <v>613400</v>
      </c>
      <c r="G42" s="9"/>
      <c r="H42" s="10">
        <f t="shared" si="0"/>
        <v>613400</v>
      </c>
      <c r="I42" s="11"/>
      <c r="J42" s="17"/>
    </row>
    <row r="43" spans="1:10" ht="21.75" customHeight="1">
      <c r="A43" s="78"/>
      <c r="B43" s="79" t="s">
        <v>50</v>
      </c>
      <c r="C43" s="79" t="s">
        <v>117</v>
      </c>
      <c r="D43" s="90" t="s">
        <v>51</v>
      </c>
      <c r="E43" s="116"/>
      <c r="F43" s="35">
        <v>313400</v>
      </c>
      <c r="G43" s="9"/>
      <c r="H43" s="10">
        <f t="shared" si="0"/>
        <v>313400</v>
      </c>
      <c r="I43" s="11"/>
      <c r="J43" s="17"/>
    </row>
    <row r="44" spans="1:10" ht="28.5" customHeight="1">
      <c r="A44" s="78"/>
      <c r="B44" s="79" t="s">
        <v>52</v>
      </c>
      <c r="C44" s="79" t="s">
        <v>118</v>
      </c>
      <c r="D44" s="90" t="s">
        <v>100</v>
      </c>
      <c r="E44" s="117"/>
      <c r="F44" s="35">
        <v>300000</v>
      </c>
      <c r="G44" s="9"/>
      <c r="H44" s="10">
        <f t="shared" si="0"/>
        <v>300000</v>
      </c>
      <c r="I44" s="11"/>
      <c r="J44" s="17"/>
    </row>
    <row r="45" spans="1:10" s="6" customFormat="1" ht="56.25" customHeight="1">
      <c r="A45" s="21"/>
      <c r="B45" s="22" t="s">
        <v>27</v>
      </c>
      <c r="C45" s="22" t="s">
        <v>123</v>
      </c>
      <c r="D45" s="36" t="s">
        <v>32</v>
      </c>
      <c r="E45" s="49" t="s">
        <v>96</v>
      </c>
      <c r="F45" s="9">
        <v>90500</v>
      </c>
      <c r="G45" s="26"/>
      <c r="H45" s="10">
        <f t="shared" si="0"/>
        <v>90500</v>
      </c>
      <c r="I45" s="27"/>
      <c r="J45" s="16"/>
    </row>
    <row r="46" spans="1:10" ht="21" customHeight="1">
      <c r="A46" s="81"/>
      <c r="B46" s="65" t="s">
        <v>34</v>
      </c>
      <c r="C46" s="65"/>
      <c r="D46" s="66" t="s">
        <v>87</v>
      </c>
      <c r="E46" s="38"/>
      <c r="F46" s="59">
        <f>F48+F49+F50+F51+F52+F53</f>
        <v>2898667.14</v>
      </c>
      <c r="G46" s="59">
        <f>G54+G47</f>
        <v>218074.81</v>
      </c>
      <c r="H46" s="67">
        <f>F46+G46</f>
        <v>3116741.95</v>
      </c>
      <c r="I46" s="24"/>
      <c r="J46" s="17"/>
    </row>
    <row r="47" spans="1:10" ht="18" customHeight="1">
      <c r="A47" s="21"/>
      <c r="B47" s="22" t="s">
        <v>106</v>
      </c>
      <c r="C47" s="22"/>
      <c r="D47" s="36" t="s">
        <v>131</v>
      </c>
      <c r="E47" s="38"/>
      <c r="F47" s="9">
        <f>F48+F49+F50+F51+F52+F53</f>
        <v>2898667.14</v>
      </c>
      <c r="G47" s="9">
        <f>G48+G49+G50+G51+G52+G53</f>
        <v>212874.81</v>
      </c>
      <c r="H47" s="68">
        <f>H48+H49+H50+H51+H52+H53</f>
        <v>3111541.95</v>
      </c>
      <c r="I47" s="24"/>
      <c r="J47" s="17"/>
    </row>
    <row r="48" spans="1:10" ht="30.75" customHeight="1">
      <c r="A48" s="96"/>
      <c r="B48" s="69" t="s">
        <v>1</v>
      </c>
      <c r="C48" s="69" t="s">
        <v>123</v>
      </c>
      <c r="D48" s="25" t="s">
        <v>200</v>
      </c>
      <c r="E48" s="38" t="s">
        <v>228</v>
      </c>
      <c r="F48" s="9">
        <v>123000</v>
      </c>
      <c r="G48" s="26"/>
      <c r="H48" s="10">
        <f aca="true" t="shared" si="1" ref="H48:H86">F48+G48</f>
        <v>123000</v>
      </c>
      <c r="I48" s="11"/>
      <c r="J48" s="17"/>
    </row>
    <row r="49" spans="1:10" ht="27.75" customHeight="1">
      <c r="A49" s="96"/>
      <c r="B49" s="69" t="s">
        <v>28</v>
      </c>
      <c r="C49" s="69" t="s">
        <v>123</v>
      </c>
      <c r="D49" s="25" t="s">
        <v>37</v>
      </c>
      <c r="E49" s="115" t="s">
        <v>94</v>
      </c>
      <c r="F49" s="9">
        <v>76625</v>
      </c>
      <c r="G49" s="26"/>
      <c r="H49" s="10">
        <f t="shared" si="1"/>
        <v>76625</v>
      </c>
      <c r="I49" s="11"/>
      <c r="J49" s="17"/>
    </row>
    <row r="50" spans="1:10" ht="21" customHeight="1">
      <c r="A50" s="96"/>
      <c r="B50" s="69" t="s">
        <v>30</v>
      </c>
      <c r="C50" s="69" t="s">
        <v>123</v>
      </c>
      <c r="D50" s="25" t="s">
        <v>31</v>
      </c>
      <c r="E50" s="116"/>
      <c r="F50" s="9">
        <v>2462167.14</v>
      </c>
      <c r="G50" s="63">
        <f>30474.81+92400+90000</f>
        <v>212874.81</v>
      </c>
      <c r="H50" s="10">
        <f t="shared" si="1"/>
        <v>2675041.95</v>
      </c>
      <c r="I50" s="11"/>
      <c r="J50" s="17"/>
    </row>
    <row r="51" spans="1:10" ht="17.25" customHeight="1">
      <c r="A51" s="96"/>
      <c r="B51" s="69" t="s">
        <v>29</v>
      </c>
      <c r="C51" s="69" t="s">
        <v>123</v>
      </c>
      <c r="D51" s="25" t="s">
        <v>17</v>
      </c>
      <c r="E51" s="117"/>
      <c r="F51" s="9">
        <v>21000</v>
      </c>
      <c r="G51" s="26"/>
      <c r="H51" s="10">
        <f t="shared" si="1"/>
        <v>21000</v>
      </c>
      <c r="I51" s="11"/>
      <c r="J51" s="17"/>
    </row>
    <row r="52" spans="1:10" ht="20.25" customHeight="1">
      <c r="A52" s="21"/>
      <c r="B52" s="22" t="s">
        <v>2</v>
      </c>
      <c r="C52" s="22" t="s">
        <v>123</v>
      </c>
      <c r="D52" s="36" t="s">
        <v>201</v>
      </c>
      <c r="E52" s="70" t="s">
        <v>95</v>
      </c>
      <c r="F52" s="9">
        <v>37900</v>
      </c>
      <c r="G52" s="26"/>
      <c r="H52" s="10">
        <f t="shared" si="1"/>
        <v>37900</v>
      </c>
      <c r="I52" s="11"/>
      <c r="J52" s="17"/>
    </row>
    <row r="53" spans="1:10" ht="58.5" customHeight="1">
      <c r="A53" s="21"/>
      <c r="B53" s="22" t="s">
        <v>27</v>
      </c>
      <c r="C53" s="22" t="s">
        <v>123</v>
      </c>
      <c r="D53" s="36" t="s">
        <v>32</v>
      </c>
      <c r="E53" s="38" t="s">
        <v>96</v>
      </c>
      <c r="F53" s="9">
        <v>177975</v>
      </c>
      <c r="G53" s="26"/>
      <c r="H53" s="10">
        <f t="shared" si="1"/>
        <v>177975</v>
      </c>
      <c r="I53" s="11"/>
      <c r="J53" s="17"/>
    </row>
    <row r="54" spans="1:10" ht="25.5" customHeight="1">
      <c r="A54" s="21"/>
      <c r="B54" s="22" t="s">
        <v>61</v>
      </c>
      <c r="C54" s="22" t="s">
        <v>114</v>
      </c>
      <c r="D54" s="36" t="s">
        <v>17</v>
      </c>
      <c r="E54" s="38" t="s">
        <v>221</v>
      </c>
      <c r="F54" s="9"/>
      <c r="G54" s="9">
        <v>5200</v>
      </c>
      <c r="H54" s="10">
        <f>G54</f>
        <v>5200</v>
      </c>
      <c r="I54" s="11"/>
      <c r="J54" s="17"/>
    </row>
    <row r="55" spans="1:10" s="6" customFormat="1" ht="18" customHeight="1">
      <c r="A55" s="42"/>
      <c r="B55" s="43" t="s">
        <v>79</v>
      </c>
      <c r="C55" s="43"/>
      <c r="D55" s="62" t="s">
        <v>124</v>
      </c>
      <c r="E55" s="38"/>
      <c r="F55" s="59">
        <f>F56</f>
        <v>1230442</v>
      </c>
      <c r="G55" s="59">
        <f>G56+G60</f>
        <v>1743000</v>
      </c>
      <c r="H55" s="67">
        <f t="shared" si="1"/>
        <v>2973442</v>
      </c>
      <c r="I55" s="45"/>
      <c r="J55" s="16"/>
    </row>
    <row r="56" spans="1:10" s="6" customFormat="1" ht="17.25" customHeight="1">
      <c r="A56" s="21"/>
      <c r="B56" s="22" t="s">
        <v>125</v>
      </c>
      <c r="C56" s="22"/>
      <c r="D56" s="36" t="s">
        <v>126</v>
      </c>
      <c r="E56" s="115" t="s">
        <v>196</v>
      </c>
      <c r="F56" s="9">
        <f>F57+F58+F59</f>
        <v>1230442</v>
      </c>
      <c r="G56" s="9">
        <f>G57+G58+G59</f>
        <v>1241000</v>
      </c>
      <c r="H56" s="10">
        <f t="shared" si="1"/>
        <v>2471442</v>
      </c>
      <c r="I56" s="27"/>
      <c r="J56" s="16"/>
    </row>
    <row r="57" spans="1:10" s="6" customFormat="1" ht="19.5" customHeight="1">
      <c r="A57" s="21"/>
      <c r="B57" s="22" t="s">
        <v>127</v>
      </c>
      <c r="C57" s="22" t="s">
        <v>128</v>
      </c>
      <c r="D57" s="36" t="s">
        <v>218</v>
      </c>
      <c r="E57" s="116"/>
      <c r="F57" s="9">
        <f>872442+200000</f>
        <v>1072442</v>
      </c>
      <c r="G57" s="9">
        <v>59000</v>
      </c>
      <c r="H57" s="10">
        <f t="shared" si="1"/>
        <v>1131442</v>
      </c>
      <c r="I57" s="27"/>
      <c r="J57" s="16"/>
    </row>
    <row r="58" spans="1:10" s="6" customFormat="1" ht="29.25" customHeight="1">
      <c r="A58" s="21"/>
      <c r="B58" s="22" t="s">
        <v>129</v>
      </c>
      <c r="C58" s="22" t="s">
        <v>128</v>
      </c>
      <c r="D58" s="36" t="s">
        <v>229</v>
      </c>
      <c r="E58" s="116"/>
      <c r="F58" s="9">
        <v>158000</v>
      </c>
      <c r="G58" s="9"/>
      <c r="H58" s="10">
        <f t="shared" si="1"/>
        <v>158000</v>
      </c>
      <c r="I58" s="27"/>
      <c r="J58" s="16"/>
    </row>
    <row r="59" spans="1:10" s="6" customFormat="1" ht="26.25" customHeight="1">
      <c r="A59" s="21"/>
      <c r="B59" s="22" t="s">
        <v>130</v>
      </c>
      <c r="C59" s="22" t="s">
        <v>128</v>
      </c>
      <c r="D59" s="36" t="s">
        <v>80</v>
      </c>
      <c r="E59" s="116"/>
      <c r="F59" s="9"/>
      <c r="G59" s="9">
        <v>1182000</v>
      </c>
      <c r="H59" s="10">
        <f t="shared" si="1"/>
        <v>1182000</v>
      </c>
      <c r="I59" s="27"/>
      <c r="J59" s="16"/>
    </row>
    <row r="60" spans="1:10" s="6" customFormat="1" ht="19.5" customHeight="1">
      <c r="A60" s="21"/>
      <c r="B60" s="22" t="s">
        <v>41</v>
      </c>
      <c r="C60" s="22" t="s">
        <v>161</v>
      </c>
      <c r="D60" s="77" t="s">
        <v>42</v>
      </c>
      <c r="E60" s="117"/>
      <c r="F60" s="9"/>
      <c r="G60" s="9">
        <v>502000</v>
      </c>
      <c r="H60" s="10">
        <f t="shared" si="1"/>
        <v>502000</v>
      </c>
      <c r="I60" s="27"/>
      <c r="J60" s="16"/>
    </row>
    <row r="61" spans="1:10" s="6" customFormat="1" ht="17.25" customHeight="1">
      <c r="A61" s="42"/>
      <c r="B61" s="43" t="s">
        <v>85</v>
      </c>
      <c r="C61" s="43"/>
      <c r="D61" s="62" t="s">
        <v>132</v>
      </c>
      <c r="E61" s="70"/>
      <c r="F61" s="59">
        <f>F62+F63+F64+F65+F66+F67+F68+F69+F70+F71+F72+F73+F74+F75+F76</f>
        <v>4418650</v>
      </c>
      <c r="G61" s="59">
        <f>G65+G66+G67+G68+G69+G80</f>
        <v>7677915</v>
      </c>
      <c r="H61" s="67">
        <f>F61+G61</f>
        <v>12096565</v>
      </c>
      <c r="I61" s="45"/>
      <c r="J61" s="16"/>
    </row>
    <row r="62" spans="1:10" s="6" customFormat="1" ht="16.5" customHeight="1">
      <c r="A62" s="21"/>
      <c r="B62" s="22" t="s">
        <v>75</v>
      </c>
      <c r="C62" s="22"/>
      <c r="D62" s="36" t="s">
        <v>76</v>
      </c>
      <c r="E62" s="38" t="s">
        <v>92</v>
      </c>
      <c r="F62" s="9">
        <v>888000</v>
      </c>
      <c r="G62" s="9"/>
      <c r="H62" s="10">
        <f t="shared" si="1"/>
        <v>888000</v>
      </c>
      <c r="I62" s="27"/>
      <c r="J62" s="16"/>
    </row>
    <row r="63" spans="1:10" s="6" customFormat="1" ht="28.5" customHeight="1">
      <c r="A63" s="21"/>
      <c r="B63" s="22" t="s">
        <v>75</v>
      </c>
      <c r="C63" s="22"/>
      <c r="D63" s="36" t="s">
        <v>76</v>
      </c>
      <c r="E63" s="38" t="s">
        <v>214</v>
      </c>
      <c r="F63" s="9">
        <v>53600</v>
      </c>
      <c r="G63" s="9"/>
      <c r="H63" s="10">
        <f t="shared" si="1"/>
        <v>53600</v>
      </c>
      <c r="I63" s="27"/>
      <c r="J63" s="16"/>
    </row>
    <row r="64" spans="1:10" s="6" customFormat="1" ht="27.75" customHeight="1">
      <c r="A64" s="21"/>
      <c r="B64" s="22" t="s">
        <v>75</v>
      </c>
      <c r="C64" s="22"/>
      <c r="D64" s="36" t="s">
        <v>76</v>
      </c>
      <c r="E64" s="38" t="s">
        <v>198</v>
      </c>
      <c r="F64" s="9">
        <v>82900</v>
      </c>
      <c r="G64" s="9"/>
      <c r="H64" s="10">
        <f t="shared" si="1"/>
        <v>82900</v>
      </c>
      <c r="I64" s="27"/>
      <c r="J64" s="16"/>
    </row>
    <row r="65" spans="1:10" s="6" customFormat="1" ht="18" customHeight="1">
      <c r="A65" s="78"/>
      <c r="B65" s="79" t="s">
        <v>43</v>
      </c>
      <c r="C65" s="79" t="s">
        <v>133</v>
      </c>
      <c r="D65" s="90" t="s">
        <v>44</v>
      </c>
      <c r="E65" s="115" t="s">
        <v>199</v>
      </c>
      <c r="F65" s="99">
        <f>20000+6000+12000+40000+20200+2300</f>
        <v>100500</v>
      </c>
      <c r="G65" s="9">
        <f>4318923-1620000</f>
        <v>2698923</v>
      </c>
      <c r="H65" s="10">
        <f t="shared" si="1"/>
        <v>2799423</v>
      </c>
      <c r="I65" s="27"/>
      <c r="J65" s="16"/>
    </row>
    <row r="66" spans="1:10" s="6" customFormat="1" ht="19.5" customHeight="1">
      <c r="A66" s="78"/>
      <c r="B66" s="79" t="s">
        <v>45</v>
      </c>
      <c r="C66" s="79" t="s">
        <v>134</v>
      </c>
      <c r="D66" s="90" t="s">
        <v>74</v>
      </c>
      <c r="E66" s="116"/>
      <c r="F66" s="99">
        <f>21000+36400</f>
        <v>57400</v>
      </c>
      <c r="G66" s="9">
        <v>1817865</v>
      </c>
      <c r="H66" s="10">
        <f t="shared" si="1"/>
        <v>1875265</v>
      </c>
      <c r="I66" s="27"/>
      <c r="J66" s="16"/>
    </row>
    <row r="67" spans="1:10" s="6" customFormat="1" ht="27" customHeight="1">
      <c r="A67" s="92"/>
      <c r="B67" s="93" t="s">
        <v>46</v>
      </c>
      <c r="C67" s="93" t="s">
        <v>135</v>
      </c>
      <c r="D67" s="94" t="s">
        <v>47</v>
      </c>
      <c r="E67" s="116"/>
      <c r="F67" s="100">
        <f>23400+600</f>
        <v>24000</v>
      </c>
      <c r="G67" s="60">
        <v>1124588</v>
      </c>
      <c r="H67" s="98">
        <f t="shared" si="1"/>
        <v>1148588</v>
      </c>
      <c r="I67" s="27"/>
      <c r="J67" s="16"/>
    </row>
    <row r="68" spans="1:10" s="6" customFormat="1" ht="21" customHeight="1">
      <c r="A68" s="78"/>
      <c r="B68" s="79" t="s">
        <v>48</v>
      </c>
      <c r="C68" s="79" t="s">
        <v>136</v>
      </c>
      <c r="D68" s="90" t="s">
        <v>49</v>
      </c>
      <c r="E68" s="116"/>
      <c r="F68" s="99">
        <f>3500+1800+2200+3400</f>
        <v>10900</v>
      </c>
      <c r="G68" s="9">
        <v>1057643</v>
      </c>
      <c r="H68" s="10">
        <f t="shared" si="1"/>
        <v>1068543</v>
      </c>
      <c r="I68" s="27"/>
      <c r="J68" s="16"/>
    </row>
    <row r="69" spans="1:10" s="6" customFormat="1" ht="23.25" customHeight="1">
      <c r="A69" s="78"/>
      <c r="B69" s="79" t="s">
        <v>69</v>
      </c>
      <c r="C69" s="79" t="s">
        <v>137</v>
      </c>
      <c r="D69" s="90" t="s">
        <v>70</v>
      </c>
      <c r="E69" s="117"/>
      <c r="F69" s="99">
        <f>3000+11500+200</f>
        <v>14700</v>
      </c>
      <c r="G69" s="9">
        <f>595596+371300</f>
        <v>966896</v>
      </c>
      <c r="H69" s="10">
        <f t="shared" si="1"/>
        <v>981596</v>
      </c>
      <c r="I69" s="27"/>
      <c r="J69" s="16"/>
    </row>
    <row r="70" spans="1:10" s="6" customFormat="1" ht="16.5" customHeight="1">
      <c r="A70" s="78"/>
      <c r="B70" s="79" t="s">
        <v>43</v>
      </c>
      <c r="C70" s="79" t="s">
        <v>133</v>
      </c>
      <c r="D70" s="90" t="s">
        <v>44</v>
      </c>
      <c r="E70" s="116" t="s">
        <v>202</v>
      </c>
      <c r="F70" s="99">
        <f>25000+51000+36800+95000+300500+142800+2100</f>
        <v>653200</v>
      </c>
      <c r="G70" s="9"/>
      <c r="H70" s="10">
        <f t="shared" si="1"/>
        <v>653200</v>
      </c>
      <c r="I70" s="27"/>
      <c r="J70" s="16"/>
    </row>
    <row r="71" spans="1:10" s="6" customFormat="1" ht="16.5" customHeight="1">
      <c r="A71" s="78"/>
      <c r="B71" s="79" t="s">
        <v>45</v>
      </c>
      <c r="C71" s="79" t="s">
        <v>134</v>
      </c>
      <c r="D71" s="90" t="s">
        <v>74</v>
      </c>
      <c r="E71" s="116"/>
      <c r="F71" s="99">
        <v>900</v>
      </c>
      <c r="G71" s="9"/>
      <c r="H71" s="10">
        <f t="shared" si="1"/>
        <v>900</v>
      </c>
      <c r="I71" s="27"/>
      <c r="J71" s="16"/>
    </row>
    <row r="72" spans="1:10" s="6" customFormat="1" ht="30" customHeight="1">
      <c r="A72" s="78"/>
      <c r="B72" s="79" t="s">
        <v>46</v>
      </c>
      <c r="C72" s="79" t="s">
        <v>135</v>
      </c>
      <c r="D72" s="90" t="s">
        <v>47</v>
      </c>
      <c r="E72" s="116"/>
      <c r="F72" s="99">
        <f>606000+130000+9100+5700+111400+2500+8800</f>
        <v>873500</v>
      </c>
      <c r="G72" s="9"/>
      <c r="H72" s="10">
        <f t="shared" si="1"/>
        <v>873500</v>
      </c>
      <c r="I72" s="27"/>
      <c r="J72" s="16"/>
    </row>
    <row r="73" spans="1:10" s="6" customFormat="1" ht="16.5" customHeight="1">
      <c r="A73" s="78"/>
      <c r="B73" s="79" t="s">
        <v>48</v>
      </c>
      <c r="C73" s="79" t="s">
        <v>136</v>
      </c>
      <c r="D73" s="90" t="s">
        <v>49</v>
      </c>
      <c r="E73" s="116"/>
      <c r="F73" s="99">
        <f>5000+7000+29000</f>
        <v>41000</v>
      </c>
      <c r="G73" s="9"/>
      <c r="H73" s="10">
        <f t="shared" si="1"/>
        <v>41000</v>
      </c>
      <c r="I73" s="27"/>
      <c r="J73" s="16"/>
    </row>
    <row r="74" spans="1:10" s="6" customFormat="1" ht="20.25" customHeight="1">
      <c r="A74" s="78"/>
      <c r="B74" s="79" t="s">
        <v>69</v>
      </c>
      <c r="C74" s="79" t="s">
        <v>137</v>
      </c>
      <c r="D74" s="90" t="s">
        <v>70</v>
      </c>
      <c r="E74" s="117"/>
      <c r="F74" s="99">
        <f>45200+138400+44000+138900+251700+225500+80000+1400+3600</f>
        <v>928700</v>
      </c>
      <c r="G74" s="9"/>
      <c r="H74" s="10">
        <f t="shared" si="1"/>
        <v>928700</v>
      </c>
      <c r="I74" s="27"/>
      <c r="J74" s="16"/>
    </row>
    <row r="75" spans="1:10" s="6" customFormat="1" ht="17.25" customHeight="1">
      <c r="A75" s="78"/>
      <c r="B75" s="79" t="s">
        <v>45</v>
      </c>
      <c r="C75" s="79" t="s">
        <v>134</v>
      </c>
      <c r="D75" s="91" t="s">
        <v>74</v>
      </c>
      <c r="E75" s="38" t="s">
        <v>195</v>
      </c>
      <c r="F75" s="63">
        <v>85350</v>
      </c>
      <c r="G75" s="9"/>
      <c r="H75" s="10">
        <f t="shared" si="1"/>
        <v>85350</v>
      </c>
      <c r="I75" s="27"/>
      <c r="J75" s="16"/>
    </row>
    <row r="76" spans="1:10" s="6" customFormat="1" ht="18.75" customHeight="1">
      <c r="A76" s="78"/>
      <c r="B76" s="22" t="s">
        <v>75</v>
      </c>
      <c r="C76" s="22"/>
      <c r="D76" s="36" t="s">
        <v>76</v>
      </c>
      <c r="E76" s="115" t="s">
        <v>224</v>
      </c>
      <c r="F76" s="63">
        <f>F77+F78+F79</f>
        <v>604000</v>
      </c>
      <c r="G76" s="63">
        <f>G77+G78+G79</f>
        <v>0</v>
      </c>
      <c r="H76" s="10">
        <f t="shared" si="1"/>
        <v>604000</v>
      </c>
      <c r="I76" s="27"/>
      <c r="J76" s="16"/>
    </row>
    <row r="77" spans="1:10" s="6" customFormat="1" ht="18.75" customHeight="1">
      <c r="A77" s="78"/>
      <c r="B77" s="79" t="s">
        <v>43</v>
      </c>
      <c r="C77" s="79" t="s">
        <v>133</v>
      </c>
      <c r="D77" s="90" t="s">
        <v>44</v>
      </c>
      <c r="E77" s="116"/>
      <c r="F77" s="63">
        <v>513000</v>
      </c>
      <c r="G77" s="9"/>
      <c r="H77" s="10">
        <f t="shared" si="1"/>
        <v>513000</v>
      </c>
      <c r="I77" s="27"/>
      <c r="J77" s="16"/>
    </row>
    <row r="78" spans="1:10" s="6" customFormat="1" ht="29.25" customHeight="1">
      <c r="A78" s="78"/>
      <c r="B78" s="79" t="s">
        <v>46</v>
      </c>
      <c r="C78" s="79" t="s">
        <v>135</v>
      </c>
      <c r="D78" s="90" t="s">
        <v>47</v>
      </c>
      <c r="E78" s="116"/>
      <c r="F78" s="63">
        <v>60000</v>
      </c>
      <c r="G78" s="9"/>
      <c r="H78" s="10">
        <f t="shared" si="1"/>
        <v>60000</v>
      </c>
      <c r="I78" s="27"/>
      <c r="J78" s="16"/>
    </row>
    <row r="79" spans="1:10" s="6" customFormat="1" ht="20.25" customHeight="1">
      <c r="A79" s="78"/>
      <c r="B79" s="79" t="s">
        <v>69</v>
      </c>
      <c r="C79" s="79" t="s">
        <v>137</v>
      </c>
      <c r="D79" s="90" t="s">
        <v>70</v>
      </c>
      <c r="E79" s="117"/>
      <c r="F79" s="63">
        <v>31000</v>
      </c>
      <c r="G79" s="9"/>
      <c r="H79" s="10">
        <f t="shared" si="1"/>
        <v>31000</v>
      </c>
      <c r="I79" s="27"/>
      <c r="J79" s="16"/>
    </row>
    <row r="80" spans="1:10" s="6" customFormat="1" ht="28.5" customHeight="1">
      <c r="A80" s="21"/>
      <c r="B80" s="22" t="s">
        <v>61</v>
      </c>
      <c r="C80" s="22" t="s">
        <v>114</v>
      </c>
      <c r="D80" s="36" t="s">
        <v>17</v>
      </c>
      <c r="E80" s="38" t="s">
        <v>221</v>
      </c>
      <c r="F80" s="9"/>
      <c r="G80" s="9">
        <v>12000</v>
      </c>
      <c r="H80" s="10">
        <f t="shared" si="1"/>
        <v>12000</v>
      </c>
      <c r="I80" s="27"/>
      <c r="J80" s="16"/>
    </row>
    <row r="81" spans="1:10" s="6" customFormat="1" ht="19.5" customHeight="1">
      <c r="A81" s="42"/>
      <c r="B81" s="43" t="s">
        <v>35</v>
      </c>
      <c r="C81" s="43"/>
      <c r="D81" s="62" t="s">
        <v>20</v>
      </c>
      <c r="E81" s="70"/>
      <c r="F81" s="59">
        <f>F82+F83</f>
        <v>55924</v>
      </c>
      <c r="G81" s="59">
        <f>G82+G83</f>
        <v>17200</v>
      </c>
      <c r="H81" s="67">
        <f t="shared" si="1"/>
        <v>73124</v>
      </c>
      <c r="I81" s="45"/>
      <c r="J81" s="16"/>
    </row>
    <row r="82" spans="1:10" s="6" customFormat="1" ht="27.75" customHeight="1">
      <c r="A82" s="21"/>
      <c r="B82" s="22" t="s">
        <v>21</v>
      </c>
      <c r="C82" s="22" t="s">
        <v>123</v>
      </c>
      <c r="D82" s="25" t="s">
        <v>22</v>
      </c>
      <c r="E82" s="38" t="s">
        <v>93</v>
      </c>
      <c r="F82" s="9">
        <v>55924</v>
      </c>
      <c r="G82" s="9"/>
      <c r="H82" s="10">
        <f t="shared" si="1"/>
        <v>55924</v>
      </c>
      <c r="I82" s="27"/>
      <c r="J82" s="16"/>
    </row>
    <row r="83" spans="1:10" s="6" customFormat="1" ht="28.5" customHeight="1">
      <c r="A83" s="21"/>
      <c r="B83" s="22" t="s">
        <v>61</v>
      </c>
      <c r="C83" s="22" t="s">
        <v>114</v>
      </c>
      <c r="D83" s="36" t="s">
        <v>17</v>
      </c>
      <c r="E83" s="38" t="s">
        <v>221</v>
      </c>
      <c r="F83" s="9"/>
      <c r="G83" s="9">
        <v>17200</v>
      </c>
      <c r="H83" s="10">
        <f t="shared" si="1"/>
        <v>17200</v>
      </c>
      <c r="I83" s="27"/>
      <c r="J83" s="16"/>
    </row>
    <row r="84" spans="1:10" ht="19.5" customHeight="1">
      <c r="A84" s="42"/>
      <c r="B84" s="43" t="s">
        <v>138</v>
      </c>
      <c r="C84" s="43"/>
      <c r="D84" s="80" t="s">
        <v>139</v>
      </c>
      <c r="E84" s="70"/>
      <c r="F84" s="59">
        <f>F85+F88</f>
        <v>3449500</v>
      </c>
      <c r="G84" s="59">
        <f>G85+G88</f>
        <v>58538.98</v>
      </c>
      <c r="H84" s="67">
        <f t="shared" si="1"/>
        <v>3508038.98</v>
      </c>
      <c r="I84" s="24"/>
      <c r="J84" s="17"/>
    </row>
    <row r="85" spans="1:10" ht="16.5" customHeight="1">
      <c r="A85" s="21"/>
      <c r="B85" s="22" t="s">
        <v>140</v>
      </c>
      <c r="C85" s="22"/>
      <c r="D85" s="25" t="s">
        <v>141</v>
      </c>
      <c r="E85" s="122" t="s">
        <v>91</v>
      </c>
      <c r="F85" s="9">
        <f>F86</f>
        <v>3364500</v>
      </c>
      <c r="G85" s="9">
        <f>G86+G87</f>
        <v>54338.98</v>
      </c>
      <c r="H85" s="10">
        <f t="shared" si="1"/>
        <v>3418838.98</v>
      </c>
      <c r="I85" s="11"/>
      <c r="J85" s="17"/>
    </row>
    <row r="86" spans="1:10" ht="28.5" customHeight="1">
      <c r="A86" s="78"/>
      <c r="B86" s="79" t="s">
        <v>142</v>
      </c>
      <c r="C86" s="79" t="s">
        <v>143</v>
      </c>
      <c r="D86" s="70" t="s">
        <v>144</v>
      </c>
      <c r="E86" s="123"/>
      <c r="F86" s="9">
        <f>3270300-32200-40000+166400</f>
        <v>3364500</v>
      </c>
      <c r="G86" s="9"/>
      <c r="H86" s="10">
        <f t="shared" si="1"/>
        <v>3364500</v>
      </c>
      <c r="I86" s="11"/>
      <c r="J86" s="17"/>
    </row>
    <row r="87" spans="1:11" ht="18.75" customHeight="1">
      <c r="A87" s="78"/>
      <c r="B87" s="79" t="s">
        <v>59</v>
      </c>
      <c r="C87" s="79" t="s">
        <v>148</v>
      </c>
      <c r="D87" s="70" t="s">
        <v>60</v>
      </c>
      <c r="E87" s="123"/>
      <c r="F87" s="9"/>
      <c r="G87" s="9">
        <v>54338.98</v>
      </c>
      <c r="H87" s="10">
        <f>F87+G87</f>
        <v>54338.98</v>
      </c>
      <c r="I87" s="11"/>
      <c r="J87" s="17"/>
      <c r="K87" s="13"/>
    </row>
    <row r="88" spans="1:12" s="6" customFormat="1" ht="27" customHeight="1">
      <c r="A88" s="78"/>
      <c r="B88" s="79" t="s">
        <v>240</v>
      </c>
      <c r="C88" s="79" t="s">
        <v>241</v>
      </c>
      <c r="D88" s="70" t="s">
        <v>242</v>
      </c>
      <c r="E88" s="124"/>
      <c r="F88" s="9">
        <v>85000</v>
      </c>
      <c r="G88" s="9">
        <v>4200</v>
      </c>
      <c r="H88" s="10">
        <f>G88+F88</f>
        <v>89200</v>
      </c>
      <c r="I88" s="27"/>
      <c r="J88" s="16"/>
      <c r="L88" s="48"/>
    </row>
    <row r="89" spans="1:10" s="86" customFormat="1" ht="28.5" customHeight="1">
      <c r="A89" s="81"/>
      <c r="B89" s="65" t="s">
        <v>243</v>
      </c>
      <c r="C89" s="65"/>
      <c r="D89" s="82" t="s">
        <v>244</v>
      </c>
      <c r="E89" s="83"/>
      <c r="F89" s="59"/>
      <c r="G89" s="59">
        <f>G90</f>
        <v>11299.98</v>
      </c>
      <c r="H89" s="67">
        <f>H90</f>
        <v>11299.98</v>
      </c>
      <c r="I89" s="84"/>
      <c r="J89" s="85"/>
    </row>
    <row r="90" spans="1:10" s="6" customFormat="1" ht="24.75" customHeight="1">
      <c r="A90" s="78"/>
      <c r="B90" s="22" t="s">
        <v>61</v>
      </c>
      <c r="C90" s="22" t="s">
        <v>114</v>
      </c>
      <c r="D90" s="36" t="s">
        <v>17</v>
      </c>
      <c r="E90" s="38" t="s">
        <v>221</v>
      </c>
      <c r="F90" s="9"/>
      <c r="G90" s="9">
        <v>11299.98</v>
      </c>
      <c r="H90" s="10">
        <f>G90</f>
        <v>11299.98</v>
      </c>
      <c r="I90" s="27"/>
      <c r="J90" s="16"/>
    </row>
    <row r="91" spans="1:10" s="6" customFormat="1" ht="26.25" customHeight="1">
      <c r="A91" s="42"/>
      <c r="B91" s="43" t="s">
        <v>19</v>
      </c>
      <c r="C91" s="43"/>
      <c r="D91" s="62" t="s">
        <v>149</v>
      </c>
      <c r="E91" s="70"/>
      <c r="F91" s="59">
        <f>F92+F94+F102+F103+F93+F104</f>
        <v>64993439</v>
      </c>
      <c r="G91" s="59">
        <f>G92+G94+G101+G102+G103+G93</f>
        <v>86781907.25</v>
      </c>
      <c r="H91" s="97">
        <f>H92+H94+H101+H102+H103+H93+H104</f>
        <v>151775346.25</v>
      </c>
      <c r="I91" s="45"/>
      <c r="J91" s="16"/>
    </row>
    <row r="92" spans="1:10" s="6" customFormat="1" ht="60.75" customHeight="1">
      <c r="A92" s="21"/>
      <c r="B92" s="22" t="s">
        <v>26</v>
      </c>
      <c r="C92" s="22" t="s">
        <v>150</v>
      </c>
      <c r="D92" s="71" t="s">
        <v>36</v>
      </c>
      <c r="E92" s="38" t="s">
        <v>212</v>
      </c>
      <c r="F92" s="9">
        <v>331500</v>
      </c>
      <c r="G92" s="9"/>
      <c r="H92" s="10">
        <f aca="true" t="shared" si="2" ref="H92:H138">F92+G92</f>
        <v>331500</v>
      </c>
      <c r="I92" s="45"/>
      <c r="J92" s="16"/>
    </row>
    <row r="93" spans="1:10" s="33" customFormat="1" ht="155.25" customHeight="1">
      <c r="A93" s="21"/>
      <c r="B93" s="22" t="s">
        <v>204</v>
      </c>
      <c r="C93" s="22" t="s">
        <v>108</v>
      </c>
      <c r="D93" s="34" t="s">
        <v>209</v>
      </c>
      <c r="E93" s="115" t="s">
        <v>210</v>
      </c>
      <c r="F93" s="35"/>
      <c r="G93" s="9">
        <v>300000</v>
      </c>
      <c r="H93" s="10">
        <f t="shared" si="2"/>
        <v>300000</v>
      </c>
      <c r="I93" s="31"/>
      <c r="J93" s="32"/>
    </row>
    <row r="94" spans="1:12" ht="19.5" customHeight="1">
      <c r="A94" s="21"/>
      <c r="B94" s="22" t="s">
        <v>151</v>
      </c>
      <c r="C94" s="22"/>
      <c r="D94" s="52" t="s">
        <v>152</v>
      </c>
      <c r="E94" s="116"/>
      <c r="F94" s="35">
        <f>F95+F98+F99+F97+F96</f>
        <v>36638945</v>
      </c>
      <c r="G94" s="9">
        <f>G95+G98+G99+G97+G96+G100</f>
        <v>43415308.010000005</v>
      </c>
      <c r="H94" s="10">
        <f>F94+G94</f>
        <v>80054253.01</v>
      </c>
      <c r="I94" s="27"/>
      <c r="J94" s="16"/>
      <c r="K94" s="6"/>
      <c r="L94" s="6"/>
    </row>
    <row r="95" spans="1:12" ht="24" customHeight="1">
      <c r="A95" s="21"/>
      <c r="B95" s="22" t="s">
        <v>153</v>
      </c>
      <c r="C95" s="22" t="s">
        <v>154</v>
      </c>
      <c r="D95" s="50" t="s">
        <v>10</v>
      </c>
      <c r="E95" s="116"/>
      <c r="F95" s="35"/>
      <c r="G95" s="9">
        <f>22590622+1700000</f>
        <v>24290622</v>
      </c>
      <c r="H95" s="10">
        <f t="shared" si="2"/>
        <v>24290622</v>
      </c>
      <c r="I95" s="27"/>
      <c r="J95" s="16"/>
      <c r="K95" s="6"/>
      <c r="L95" s="6"/>
    </row>
    <row r="96" spans="1:12" ht="14.25" customHeight="1">
      <c r="A96" s="21"/>
      <c r="B96" s="22" t="s">
        <v>236</v>
      </c>
      <c r="C96" s="22" t="s">
        <v>155</v>
      </c>
      <c r="D96" s="50" t="s">
        <v>237</v>
      </c>
      <c r="E96" s="116"/>
      <c r="F96" s="35"/>
      <c r="G96" s="9">
        <v>450000</v>
      </c>
      <c r="H96" s="10">
        <f t="shared" si="2"/>
        <v>450000</v>
      </c>
      <c r="I96" s="27"/>
      <c r="J96" s="16"/>
      <c r="K96" s="6"/>
      <c r="L96" s="6"/>
    </row>
    <row r="97" spans="1:12" ht="17.25" customHeight="1">
      <c r="A97" s="21"/>
      <c r="B97" s="22" t="s">
        <v>219</v>
      </c>
      <c r="C97" s="22" t="s">
        <v>155</v>
      </c>
      <c r="D97" s="50" t="s">
        <v>220</v>
      </c>
      <c r="E97" s="116"/>
      <c r="F97" s="35">
        <v>150000</v>
      </c>
      <c r="G97" s="51"/>
      <c r="H97" s="10">
        <f t="shared" si="2"/>
        <v>150000</v>
      </c>
      <c r="I97" s="27"/>
      <c r="J97" s="16"/>
      <c r="K97" s="6"/>
      <c r="L97" s="6"/>
    </row>
    <row r="98" spans="1:12" ht="15" customHeight="1">
      <c r="A98" s="21"/>
      <c r="B98" s="22" t="s">
        <v>73</v>
      </c>
      <c r="C98" s="22" t="s">
        <v>155</v>
      </c>
      <c r="D98" s="50" t="s">
        <v>156</v>
      </c>
      <c r="E98" s="116"/>
      <c r="F98" s="35">
        <f>28551219+170000</f>
        <v>28721219</v>
      </c>
      <c r="G98" s="9">
        <v>4351329</v>
      </c>
      <c r="H98" s="10">
        <f t="shared" si="2"/>
        <v>33072548</v>
      </c>
      <c r="I98" s="27"/>
      <c r="J98" s="16"/>
      <c r="K98" s="6"/>
      <c r="L98" s="6"/>
    </row>
    <row r="99" spans="1:12" ht="28.5" customHeight="1">
      <c r="A99" s="21"/>
      <c r="B99" s="22" t="s">
        <v>11</v>
      </c>
      <c r="C99" s="22" t="s">
        <v>155</v>
      </c>
      <c r="D99" s="50" t="s">
        <v>222</v>
      </c>
      <c r="E99" s="116"/>
      <c r="F99" s="35">
        <f>7610000-270000+427726</f>
        <v>7767726</v>
      </c>
      <c r="G99" s="9">
        <v>1474393.01</v>
      </c>
      <c r="H99" s="10">
        <f t="shared" si="2"/>
        <v>9242119.01</v>
      </c>
      <c r="I99" s="27"/>
      <c r="J99" s="16"/>
      <c r="K99" s="6"/>
      <c r="L99" s="6"/>
    </row>
    <row r="100" spans="1:12" ht="169.5" customHeight="1">
      <c r="A100" s="21"/>
      <c r="B100" s="22" t="s">
        <v>268</v>
      </c>
      <c r="C100" s="22" t="s">
        <v>269</v>
      </c>
      <c r="D100" s="50" t="s">
        <v>270</v>
      </c>
      <c r="E100" s="116"/>
      <c r="F100" s="35"/>
      <c r="G100" s="9">
        <v>12848964</v>
      </c>
      <c r="H100" s="10">
        <v>12848964</v>
      </c>
      <c r="I100" s="27"/>
      <c r="J100" s="16"/>
      <c r="K100" s="6"/>
      <c r="L100" s="6"/>
    </row>
    <row r="101" spans="1:10" s="6" customFormat="1" ht="21" customHeight="1">
      <c r="A101" s="21"/>
      <c r="B101" s="22" t="s">
        <v>41</v>
      </c>
      <c r="C101" s="79" t="s">
        <v>161</v>
      </c>
      <c r="D101" s="77" t="s">
        <v>42</v>
      </c>
      <c r="E101" s="117"/>
      <c r="F101" s="35"/>
      <c r="G101" s="9">
        <v>847915.24</v>
      </c>
      <c r="H101" s="10">
        <f t="shared" si="2"/>
        <v>847915.24</v>
      </c>
      <c r="I101" s="27"/>
      <c r="J101" s="16"/>
    </row>
    <row r="102" spans="1:10" ht="32.25" customHeight="1">
      <c r="A102" s="21"/>
      <c r="B102" s="22" t="s">
        <v>157</v>
      </c>
      <c r="C102" s="22" t="s">
        <v>158</v>
      </c>
      <c r="D102" s="25" t="s">
        <v>159</v>
      </c>
      <c r="E102" s="49" t="s">
        <v>90</v>
      </c>
      <c r="F102" s="9">
        <f>27912889+100000</f>
        <v>28012889</v>
      </c>
      <c r="G102" s="9">
        <v>39208198</v>
      </c>
      <c r="H102" s="10">
        <f t="shared" si="2"/>
        <v>67221087</v>
      </c>
      <c r="I102" s="11"/>
      <c r="J102" s="17"/>
    </row>
    <row r="103" spans="1:10" ht="28.5" customHeight="1">
      <c r="A103" s="21"/>
      <c r="B103" s="22" t="s">
        <v>160</v>
      </c>
      <c r="C103" s="22" t="s">
        <v>161</v>
      </c>
      <c r="D103" s="25" t="s">
        <v>162</v>
      </c>
      <c r="E103" s="115" t="s">
        <v>215</v>
      </c>
      <c r="F103" s="9"/>
      <c r="G103" s="9">
        <v>3010486</v>
      </c>
      <c r="H103" s="10">
        <f t="shared" si="2"/>
        <v>3010486</v>
      </c>
      <c r="I103" s="11"/>
      <c r="J103" s="17"/>
    </row>
    <row r="104" spans="1:10" ht="17.25" customHeight="1">
      <c r="A104" s="21"/>
      <c r="B104" s="22" t="s">
        <v>61</v>
      </c>
      <c r="C104" s="22" t="s">
        <v>114</v>
      </c>
      <c r="D104" s="36" t="s">
        <v>17</v>
      </c>
      <c r="E104" s="117"/>
      <c r="F104" s="9">
        <v>10105</v>
      </c>
      <c r="G104" s="9"/>
      <c r="H104" s="10">
        <v>10105</v>
      </c>
      <c r="I104" s="11"/>
      <c r="J104" s="17"/>
    </row>
    <row r="105" spans="1:10" s="6" customFormat="1" ht="26.25" customHeight="1">
      <c r="A105" s="42"/>
      <c r="B105" s="43" t="s">
        <v>163</v>
      </c>
      <c r="C105" s="43"/>
      <c r="D105" s="80" t="s">
        <v>164</v>
      </c>
      <c r="E105" s="64"/>
      <c r="F105" s="59">
        <f>F106</f>
        <v>0</v>
      </c>
      <c r="G105" s="59">
        <f>G106+G107</f>
        <v>559900</v>
      </c>
      <c r="H105" s="67">
        <f t="shared" si="2"/>
        <v>559900</v>
      </c>
      <c r="I105" s="45"/>
      <c r="J105" s="16"/>
    </row>
    <row r="106" spans="1:10" ht="22.5" customHeight="1">
      <c r="A106" s="21"/>
      <c r="B106" s="22" t="s">
        <v>61</v>
      </c>
      <c r="C106" s="22" t="s">
        <v>114</v>
      </c>
      <c r="D106" s="36" t="s">
        <v>17</v>
      </c>
      <c r="E106" s="38" t="s">
        <v>221</v>
      </c>
      <c r="F106" s="9"/>
      <c r="G106" s="9">
        <v>35000</v>
      </c>
      <c r="H106" s="10">
        <f t="shared" si="2"/>
        <v>35000</v>
      </c>
      <c r="I106" s="11"/>
      <c r="J106" s="17"/>
    </row>
    <row r="107" spans="1:10" s="6" customFormat="1" ht="14.25" customHeight="1">
      <c r="A107" s="21"/>
      <c r="B107" s="22" t="s">
        <v>61</v>
      </c>
      <c r="C107" s="22" t="s">
        <v>114</v>
      </c>
      <c r="D107" s="36" t="s">
        <v>17</v>
      </c>
      <c r="E107" s="38" t="s">
        <v>203</v>
      </c>
      <c r="F107" s="9"/>
      <c r="G107" s="9">
        <v>524900</v>
      </c>
      <c r="H107" s="10">
        <f t="shared" si="2"/>
        <v>524900</v>
      </c>
      <c r="I107" s="27"/>
      <c r="J107" s="16"/>
    </row>
    <row r="108" spans="1:10" ht="18" customHeight="1">
      <c r="A108" s="42"/>
      <c r="B108" s="43" t="s">
        <v>165</v>
      </c>
      <c r="C108" s="43"/>
      <c r="D108" s="62" t="s">
        <v>166</v>
      </c>
      <c r="E108" s="64"/>
      <c r="F108" s="59">
        <f>F109+F116+F122+F123+F127+F134</f>
        <v>0</v>
      </c>
      <c r="G108" s="59">
        <f>G109+G116+G122+G123+G127+G132+G121</f>
        <v>24457766.8</v>
      </c>
      <c r="H108" s="67">
        <f t="shared" si="2"/>
        <v>24457766.8</v>
      </c>
      <c r="I108" s="24"/>
      <c r="J108" s="17"/>
    </row>
    <row r="109" spans="1:10" ht="17.25" customHeight="1">
      <c r="A109" s="21"/>
      <c r="B109" s="22" t="s">
        <v>115</v>
      </c>
      <c r="C109" s="22"/>
      <c r="D109" s="25" t="s">
        <v>116</v>
      </c>
      <c r="E109" s="121" t="s">
        <v>63</v>
      </c>
      <c r="F109" s="9">
        <f>F110</f>
        <v>0</v>
      </c>
      <c r="G109" s="9">
        <f>G110+G111+G112+G113+G114+G115</f>
        <v>9531600.8</v>
      </c>
      <c r="H109" s="10">
        <f t="shared" si="2"/>
        <v>9531600.8</v>
      </c>
      <c r="I109" s="11"/>
      <c r="J109" s="17"/>
    </row>
    <row r="110" spans="1:10" ht="16.5" customHeight="1">
      <c r="A110" s="21"/>
      <c r="B110" s="22" t="s">
        <v>50</v>
      </c>
      <c r="C110" s="22" t="s">
        <v>117</v>
      </c>
      <c r="D110" s="90" t="s">
        <v>51</v>
      </c>
      <c r="E110" s="121"/>
      <c r="F110" s="35"/>
      <c r="G110" s="9">
        <v>1928512</v>
      </c>
      <c r="H110" s="10">
        <f t="shared" si="2"/>
        <v>1928512</v>
      </c>
      <c r="I110" s="11"/>
      <c r="J110" s="17"/>
    </row>
    <row r="111" spans="1:10" ht="31.5" customHeight="1">
      <c r="A111" s="78"/>
      <c r="B111" s="79" t="s">
        <v>52</v>
      </c>
      <c r="C111" s="79" t="s">
        <v>118</v>
      </c>
      <c r="D111" s="90" t="s">
        <v>100</v>
      </c>
      <c r="E111" s="121"/>
      <c r="F111" s="35"/>
      <c r="G111" s="9">
        <v>6604440</v>
      </c>
      <c r="H111" s="10">
        <f t="shared" si="2"/>
        <v>6604440</v>
      </c>
      <c r="I111" s="11"/>
      <c r="J111" s="17"/>
    </row>
    <row r="112" spans="1:10" ht="27.75" customHeight="1">
      <c r="A112" s="78"/>
      <c r="B112" s="79" t="s">
        <v>53</v>
      </c>
      <c r="C112" s="79" t="s">
        <v>119</v>
      </c>
      <c r="D112" s="90" t="s">
        <v>120</v>
      </c>
      <c r="E112" s="121"/>
      <c r="F112" s="35"/>
      <c r="G112" s="9">
        <v>300000</v>
      </c>
      <c r="H112" s="10">
        <f t="shared" si="2"/>
        <v>300000</v>
      </c>
      <c r="I112" s="11"/>
      <c r="J112" s="17"/>
    </row>
    <row r="113" spans="1:10" s="6" customFormat="1" ht="20.25" customHeight="1">
      <c r="A113" s="78"/>
      <c r="B113" s="79" t="s">
        <v>252</v>
      </c>
      <c r="C113" s="79" t="s">
        <v>117</v>
      </c>
      <c r="D113" s="90" t="s">
        <v>260</v>
      </c>
      <c r="E113" s="116" t="s">
        <v>63</v>
      </c>
      <c r="F113" s="35"/>
      <c r="G113" s="9">
        <v>533249</v>
      </c>
      <c r="H113" s="10">
        <f t="shared" si="2"/>
        <v>533249</v>
      </c>
      <c r="I113" s="27"/>
      <c r="J113" s="16"/>
    </row>
    <row r="114" spans="1:10" s="6" customFormat="1" ht="42.75" customHeight="1">
      <c r="A114" s="78"/>
      <c r="B114" s="79" t="s">
        <v>250</v>
      </c>
      <c r="C114" s="79" t="s">
        <v>119</v>
      </c>
      <c r="D114" s="90" t="s">
        <v>251</v>
      </c>
      <c r="E114" s="116"/>
      <c r="F114" s="35"/>
      <c r="G114" s="9">
        <v>57968</v>
      </c>
      <c r="H114" s="10">
        <f t="shared" si="2"/>
        <v>57968</v>
      </c>
      <c r="I114" s="27"/>
      <c r="J114" s="16"/>
    </row>
    <row r="115" spans="1:10" s="6" customFormat="1" ht="20.25" customHeight="1">
      <c r="A115" s="78"/>
      <c r="B115" s="79" t="s">
        <v>188</v>
      </c>
      <c r="C115" s="79" t="s">
        <v>191</v>
      </c>
      <c r="D115" s="90" t="s">
        <v>261</v>
      </c>
      <c r="E115" s="117"/>
      <c r="F115" s="35"/>
      <c r="G115" s="9">
        <v>107431.8</v>
      </c>
      <c r="H115" s="10">
        <f t="shared" si="2"/>
        <v>107431.8</v>
      </c>
      <c r="I115" s="27"/>
      <c r="J115" s="16"/>
    </row>
    <row r="116" spans="1:10" s="6" customFormat="1" ht="17.25" customHeight="1">
      <c r="A116" s="21"/>
      <c r="B116" s="22" t="s">
        <v>75</v>
      </c>
      <c r="C116" s="22"/>
      <c r="D116" s="52" t="s">
        <v>76</v>
      </c>
      <c r="E116" s="121" t="s">
        <v>86</v>
      </c>
      <c r="F116" s="35"/>
      <c r="G116" s="9">
        <f>G117+G118+G119+G120</f>
        <v>4537903</v>
      </c>
      <c r="H116" s="10">
        <f t="shared" si="2"/>
        <v>4537903</v>
      </c>
      <c r="I116" s="27"/>
      <c r="J116" s="16"/>
    </row>
    <row r="117" spans="1:10" s="6" customFormat="1" ht="16.5" customHeight="1">
      <c r="A117" s="78"/>
      <c r="B117" s="79" t="s">
        <v>43</v>
      </c>
      <c r="C117" s="79" t="s">
        <v>133</v>
      </c>
      <c r="D117" s="90" t="s">
        <v>44</v>
      </c>
      <c r="E117" s="121"/>
      <c r="F117" s="35"/>
      <c r="G117" s="9">
        <v>3564090</v>
      </c>
      <c r="H117" s="10">
        <f t="shared" si="2"/>
        <v>3564090</v>
      </c>
      <c r="I117" s="27"/>
      <c r="J117" s="16"/>
    </row>
    <row r="118" spans="1:10" s="6" customFormat="1" ht="19.5" customHeight="1">
      <c r="A118" s="78"/>
      <c r="B118" s="79" t="s">
        <v>45</v>
      </c>
      <c r="C118" s="79" t="s">
        <v>134</v>
      </c>
      <c r="D118" s="90" t="s">
        <v>74</v>
      </c>
      <c r="E118" s="121"/>
      <c r="F118" s="35"/>
      <c r="G118" s="9">
        <v>600000</v>
      </c>
      <c r="H118" s="10">
        <f t="shared" si="2"/>
        <v>600000</v>
      </c>
      <c r="I118" s="27"/>
      <c r="J118" s="16"/>
    </row>
    <row r="119" spans="1:10" s="6" customFormat="1" ht="27.75" customHeight="1">
      <c r="A119" s="78"/>
      <c r="B119" s="79" t="s">
        <v>46</v>
      </c>
      <c r="C119" s="79" t="s">
        <v>135</v>
      </c>
      <c r="D119" s="90" t="s">
        <v>47</v>
      </c>
      <c r="E119" s="121"/>
      <c r="F119" s="35"/>
      <c r="G119" s="9">
        <v>343813</v>
      </c>
      <c r="H119" s="10">
        <f t="shared" si="2"/>
        <v>343813</v>
      </c>
      <c r="I119" s="27"/>
      <c r="J119" s="16"/>
    </row>
    <row r="120" spans="1:10" s="6" customFormat="1" ht="18.75" customHeight="1">
      <c r="A120" s="78"/>
      <c r="B120" s="79" t="s">
        <v>69</v>
      </c>
      <c r="C120" s="79" t="s">
        <v>137</v>
      </c>
      <c r="D120" s="90" t="s">
        <v>70</v>
      </c>
      <c r="E120" s="121"/>
      <c r="F120" s="35"/>
      <c r="G120" s="9">
        <v>30000</v>
      </c>
      <c r="H120" s="10">
        <f t="shared" si="2"/>
        <v>30000</v>
      </c>
      <c r="I120" s="27"/>
      <c r="J120" s="16"/>
    </row>
    <row r="121" spans="1:10" s="6" customFormat="1" ht="21.75" customHeight="1">
      <c r="A121" s="78"/>
      <c r="B121" s="69" t="s">
        <v>30</v>
      </c>
      <c r="C121" s="69" t="s">
        <v>123</v>
      </c>
      <c r="D121" s="25" t="s">
        <v>31</v>
      </c>
      <c r="E121" s="113" t="s">
        <v>94</v>
      </c>
      <c r="F121" s="35"/>
      <c r="G121" s="9">
        <v>50000</v>
      </c>
      <c r="H121" s="10">
        <f t="shared" si="2"/>
        <v>50000</v>
      </c>
      <c r="I121" s="27"/>
      <c r="J121" s="16"/>
    </row>
    <row r="122" spans="1:10" ht="18.75" customHeight="1">
      <c r="A122" s="21"/>
      <c r="B122" s="22" t="s">
        <v>73</v>
      </c>
      <c r="C122" s="22" t="s">
        <v>155</v>
      </c>
      <c r="D122" s="50" t="s">
        <v>156</v>
      </c>
      <c r="E122" s="89" t="s">
        <v>86</v>
      </c>
      <c r="F122" s="35"/>
      <c r="G122" s="9">
        <v>871408</v>
      </c>
      <c r="H122" s="10">
        <f t="shared" si="2"/>
        <v>871408</v>
      </c>
      <c r="I122" s="11"/>
      <c r="J122" s="17"/>
    </row>
    <row r="123" spans="1:10" ht="15" customHeight="1">
      <c r="A123" s="21"/>
      <c r="B123" s="22" t="s">
        <v>140</v>
      </c>
      <c r="C123" s="22"/>
      <c r="D123" s="50" t="s">
        <v>141</v>
      </c>
      <c r="E123" s="122" t="s">
        <v>91</v>
      </c>
      <c r="F123" s="35">
        <f>F124+F125+F126</f>
        <v>0</v>
      </c>
      <c r="G123" s="9">
        <f>G124+G125+G126</f>
        <v>1497858</v>
      </c>
      <c r="H123" s="10">
        <f t="shared" si="2"/>
        <v>1497858</v>
      </c>
      <c r="I123" s="11"/>
      <c r="J123" s="17"/>
    </row>
    <row r="124" spans="1:10" ht="17.25" customHeight="1">
      <c r="A124" s="21"/>
      <c r="B124" s="79" t="s">
        <v>57</v>
      </c>
      <c r="C124" s="79" t="s">
        <v>145</v>
      </c>
      <c r="D124" s="90" t="s">
        <v>58</v>
      </c>
      <c r="E124" s="123"/>
      <c r="F124" s="35"/>
      <c r="G124" s="9">
        <v>512520</v>
      </c>
      <c r="H124" s="10">
        <f t="shared" si="2"/>
        <v>512520</v>
      </c>
      <c r="I124" s="11"/>
      <c r="J124" s="17"/>
    </row>
    <row r="125" spans="1:10" ht="15.75" customHeight="1">
      <c r="A125" s="21"/>
      <c r="B125" s="22" t="s">
        <v>146</v>
      </c>
      <c r="C125" s="22" t="s">
        <v>145</v>
      </c>
      <c r="D125" s="90" t="s">
        <v>147</v>
      </c>
      <c r="E125" s="123"/>
      <c r="F125" s="35"/>
      <c r="G125" s="9">
        <v>696533</v>
      </c>
      <c r="H125" s="10">
        <f t="shared" si="2"/>
        <v>696533</v>
      </c>
      <c r="I125" s="11"/>
      <c r="J125" s="17"/>
    </row>
    <row r="126" spans="1:10" s="6" customFormat="1" ht="17.25" customHeight="1">
      <c r="A126" s="21"/>
      <c r="B126" s="22" t="s">
        <v>59</v>
      </c>
      <c r="C126" s="22" t="s">
        <v>148</v>
      </c>
      <c r="D126" s="90" t="s">
        <v>60</v>
      </c>
      <c r="E126" s="124"/>
      <c r="F126" s="35"/>
      <c r="G126" s="9">
        <v>288805</v>
      </c>
      <c r="H126" s="10">
        <f t="shared" si="2"/>
        <v>288805</v>
      </c>
      <c r="I126" s="27"/>
      <c r="J126" s="16"/>
    </row>
    <row r="127" spans="1:10" s="6" customFormat="1" ht="16.5" customHeight="1">
      <c r="A127" s="21"/>
      <c r="B127" s="22" t="s">
        <v>167</v>
      </c>
      <c r="C127" s="22"/>
      <c r="D127" s="25" t="s">
        <v>168</v>
      </c>
      <c r="E127" s="114"/>
      <c r="F127" s="9"/>
      <c r="G127" s="9">
        <f>G128+G129+G131+G130</f>
        <v>6758997</v>
      </c>
      <c r="H127" s="10">
        <f t="shared" si="2"/>
        <v>6758997</v>
      </c>
      <c r="I127" s="27"/>
      <c r="J127" s="16"/>
    </row>
    <row r="128" spans="1:10" ht="29.25" customHeight="1">
      <c r="A128" s="21"/>
      <c r="B128" s="22" t="s">
        <v>41</v>
      </c>
      <c r="C128" s="22" t="s">
        <v>161</v>
      </c>
      <c r="D128" s="25" t="s">
        <v>42</v>
      </c>
      <c r="E128" s="38" t="s">
        <v>197</v>
      </c>
      <c r="F128" s="9"/>
      <c r="G128" s="9">
        <v>1282000</v>
      </c>
      <c r="H128" s="10">
        <f t="shared" si="2"/>
        <v>1282000</v>
      </c>
      <c r="I128" s="11"/>
      <c r="J128" s="17"/>
    </row>
    <row r="129" spans="1:10" s="6" customFormat="1" ht="30" customHeight="1">
      <c r="A129" s="21"/>
      <c r="B129" s="22" t="s">
        <v>41</v>
      </c>
      <c r="C129" s="22" t="s">
        <v>161</v>
      </c>
      <c r="D129" s="25" t="s">
        <v>42</v>
      </c>
      <c r="E129" s="72" t="s">
        <v>224</v>
      </c>
      <c r="F129" s="9"/>
      <c r="G129" s="9">
        <f>500000+680000+200000</f>
        <v>1380000</v>
      </c>
      <c r="H129" s="10">
        <f>G129</f>
        <v>1380000</v>
      </c>
      <c r="I129" s="27"/>
      <c r="J129" s="16"/>
    </row>
    <row r="130" spans="1:10" s="6" customFormat="1" ht="15" customHeight="1">
      <c r="A130" s="21"/>
      <c r="B130" s="22" t="s">
        <v>41</v>
      </c>
      <c r="C130" s="22" t="s">
        <v>161</v>
      </c>
      <c r="D130" s="25" t="s">
        <v>42</v>
      </c>
      <c r="E130" s="115" t="s">
        <v>86</v>
      </c>
      <c r="F130" s="9"/>
      <c r="G130" s="9">
        <v>3948131</v>
      </c>
      <c r="H130" s="10">
        <f>G130</f>
        <v>3948131</v>
      </c>
      <c r="I130" s="27"/>
      <c r="J130" s="16"/>
    </row>
    <row r="131" spans="1:10" ht="18" customHeight="1">
      <c r="A131" s="21"/>
      <c r="B131" s="22" t="s">
        <v>262</v>
      </c>
      <c r="C131" s="112" t="s">
        <v>263</v>
      </c>
      <c r="D131" s="25" t="s">
        <v>264</v>
      </c>
      <c r="E131" s="117"/>
      <c r="F131" s="9"/>
      <c r="G131" s="9">
        <v>148866</v>
      </c>
      <c r="H131" s="10">
        <f>G131</f>
        <v>148866</v>
      </c>
      <c r="I131" s="11"/>
      <c r="J131" s="17"/>
    </row>
    <row r="132" spans="1:10" ht="16.5" customHeight="1">
      <c r="A132" s="21"/>
      <c r="B132" s="22" t="s">
        <v>265</v>
      </c>
      <c r="C132" s="112"/>
      <c r="D132" s="36" t="s">
        <v>258</v>
      </c>
      <c r="E132" s="61"/>
      <c r="F132" s="9"/>
      <c r="G132" s="9">
        <f>G133+G134</f>
        <v>1210000</v>
      </c>
      <c r="H132" s="68">
        <f>H133+H134</f>
        <v>1210000</v>
      </c>
      <c r="I132" s="11"/>
      <c r="J132" s="17"/>
    </row>
    <row r="133" spans="1:10" ht="20.25" customHeight="1">
      <c r="A133" s="21"/>
      <c r="B133" s="22" t="s">
        <v>61</v>
      </c>
      <c r="C133" s="22" t="s">
        <v>114</v>
      </c>
      <c r="D133" s="25" t="s">
        <v>17</v>
      </c>
      <c r="E133" s="61" t="s">
        <v>266</v>
      </c>
      <c r="F133" s="9"/>
      <c r="G133" s="9">
        <v>1200000</v>
      </c>
      <c r="H133" s="10">
        <f>G133</f>
        <v>1200000</v>
      </c>
      <c r="I133" s="11"/>
      <c r="J133" s="17"/>
    </row>
    <row r="134" spans="1:10" ht="27" customHeight="1">
      <c r="A134" s="21"/>
      <c r="B134" s="30">
        <v>250404</v>
      </c>
      <c r="C134" s="22" t="s">
        <v>114</v>
      </c>
      <c r="D134" s="25" t="s">
        <v>17</v>
      </c>
      <c r="E134" s="38" t="s">
        <v>221</v>
      </c>
      <c r="F134" s="9"/>
      <c r="G134" s="9">
        <v>10000</v>
      </c>
      <c r="H134" s="10">
        <f t="shared" si="2"/>
        <v>10000</v>
      </c>
      <c r="I134" s="11"/>
      <c r="J134" s="17"/>
    </row>
    <row r="135" spans="1:10" ht="18" customHeight="1">
      <c r="A135" s="42"/>
      <c r="B135" s="43" t="s">
        <v>169</v>
      </c>
      <c r="C135" s="43"/>
      <c r="D135" s="62" t="s">
        <v>170</v>
      </c>
      <c r="E135" s="101"/>
      <c r="F135" s="59">
        <f>F139</f>
        <v>174000</v>
      </c>
      <c r="G135" s="59">
        <f>G136+G138+G137</f>
        <v>1154589.6</v>
      </c>
      <c r="H135" s="67">
        <f t="shared" si="2"/>
        <v>1328589.6</v>
      </c>
      <c r="I135" s="24"/>
      <c r="J135" s="17"/>
    </row>
    <row r="136" spans="1:10" ht="43.5" customHeight="1">
      <c r="A136" s="21"/>
      <c r="B136" s="22" t="s">
        <v>62</v>
      </c>
      <c r="C136" s="22" t="s">
        <v>171</v>
      </c>
      <c r="D136" s="36" t="s">
        <v>172</v>
      </c>
      <c r="E136" s="37" t="s">
        <v>216</v>
      </c>
      <c r="F136" s="9"/>
      <c r="G136" s="9">
        <v>990000</v>
      </c>
      <c r="H136" s="10">
        <f t="shared" si="2"/>
        <v>990000</v>
      </c>
      <c r="I136" s="11"/>
      <c r="J136" s="17"/>
    </row>
    <row r="137" spans="1:10" ht="57.75" customHeight="1">
      <c r="A137" s="21"/>
      <c r="B137" s="22" t="s">
        <v>62</v>
      </c>
      <c r="C137" s="22" t="s">
        <v>171</v>
      </c>
      <c r="D137" s="36" t="s">
        <v>172</v>
      </c>
      <c r="E137" s="142" t="s">
        <v>267</v>
      </c>
      <c r="F137" s="9"/>
      <c r="G137" s="9">
        <v>69589.6</v>
      </c>
      <c r="H137" s="10">
        <f t="shared" si="2"/>
        <v>69589.6</v>
      </c>
      <c r="I137" s="11"/>
      <c r="J137" s="17"/>
    </row>
    <row r="138" spans="1:10" ht="42.75" customHeight="1">
      <c r="A138" s="21"/>
      <c r="B138" s="22" t="s">
        <v>245</v>
      </c>
      <c r="C138" s="22" t="s">
        <v>114</v>
      </c>
      <c r="D138" s="36" t="s">
        <v>246</v>
      </c>
      <c r="E138" s="143"/>
      <c r="F138" s="9"/>
      <c r="G138" s="9">
        <v>95000</v>
      </c>
      <c r="H138" s="10">
        <f t="shared" si="2"/>
        <v>95000</v>
      </c>
      <c r="I138" s="11"/>
      <c r="J138" s="17"/>
    </row>
    <row r="139" spans="1:10" ht="43.5" customHeight="1">
      <c r="A139" s="21"/>
      <c r="B139" s="22" t="s">
        <v>61</v>
      </c>
      <c r="C139" s="22" t="s">
        <v>114</v>
      </c>
      <c r="D139" s="25" t="s">
        <v>17</v>
      </c>
      <c r="E139" s="111" t="s">
        <v>271</v>
      </c>
      <c r="F139" s="9">
        <v>174000</v>
      </c>
      <c r="G139" s="9"/>
      <c r="H139" s="10">
        <f>F139</f>
        <v>174000</v>
      </c>
      <c r="I139" s="11"/>
      <c r="J139" s="17"/>
    </row>
    <row r="140" spans="1:10" s="6" customFormat="1" ht="27" customHeight="1">
      <c r="A140" s="42"/>
      <c r="B140" s="43" t="s">
        <v>173</v>
      </c>
      <c r="C140" s="43"/>
      <c r="D140" s="44" t="s">
        <v>174</v>
      </c>
      <c r="E140" s="38"/>
      <c r="F140" s="40">
        <f>F141+F142+F143</f>
        <v>1042400</v>
      </c>
      <c r="G140" s="40">
        <f>G141+G142+G143</f>
        <v>2993800</v>
      </c>
      <c r="H140" s="109">
        <f aca="true" t="shared" si="3" ref="H140:H159">F140+G140</f>
        <v>4036200</v>
      </c>
      <c r="I140" s="45"/>
      <c r="J140" s="16"/>
    </row>
    <row r="141" spans="1:10" ht="19.5" customHeight="1">
      <c r="A141" s="21"/>
      <c r="B141" s="22" t="s">
        <v>84</v>
      </c>
      <c r="C141" s="22" t="s">
        <v>175</v>
      </c>
      <c r="D141" s="36" t="s">
        <v>176</v>
      </c>
      <c r="E141" s="37" t="s">
        <v>83</v>
      </c>
      <c r="F141" s="41">
        <v>238400</v>
      </c>
      <c r="G141" s="39"/>
      <c r="H141" s="110">
        <f t="shared" si="3"/>
        <v>238400</v>
      </c>
      <c r="I141" s="11"/>
      <c r="J141" s="17"/>
    </row>
    <row r="142" spans="1:10" ht="19.5" customHeight="1">
      <c r="A142" s="21"/>
      <c r="B142" s="22" t="s">
        <v>233</v>
      </c>
      <c r="C142" s="22" t="s">
        <v>177</v>
      </c>
      <c r="D142" s="36" t="s">
        <v>234</v>
      </c>
      <c r="E142" s="115" t="s">
        <v>88</v>
      </c>
      <c r="F142" s="41">
        <v>804000</v>
      </c>
      <c r="G142" s="39"/>
      <c r="H142" s="110">
        <f>F142+G142</f>
        <v>804000</v>
      </c>
      <c r="I142" s="11"/>
      <c r="J142" s="17"/>
    </row>
    <row r="143" spans="1:10" s="6" customFormat="1" ht="30.75" customHeight="1">
      <c r="A143" s="21"/>
      <c r="B143" s="22" t="s">
        <v>12</v>
      </c>
      <c r="C143" s="22" t="s">
        <v>177</v>
      </c>
      <c r="D143" s="36" t="s">
        <v>13</v>
      </c>
      <c r="E143" s="117"/>
      <c r="F143" s="41"/>
      <c r="G143" s="39">
        <v>2993800</v>
      </c>
      <c r="H143" s="110">
        <f>F143+G143</f>
        <v>2993800</v>
      </c>
      <c r="I143" s="27"/>
      <c r="J143" s="16"/>
    </row>
    <row r="144" spans="1:10" s="6" customFormat="1" ht="21.75" customHeight="1">
      <c r="A144" s="42"/>
      <c r="B144" s="43" t="s">
        <v>33</v>
      </c>
      <c r="C144" s="43"/>
      <c r="D144" s="62" t="s">
        <v>178</v>
      </c>
      <c r="E144" s="38"/>
      <c r="F144" s="59">
        <f>F145+F146+F149+F147+F148</f>
        <v>18228400</v>
      </c>
      <c r="G144" s="59">
        <f>G145+G146+G149+G147+G148</f>
        <v>17200</v>
      </c>
      <c r="H144" s="67">
        <f t="shared" si="3"/>
        <v>18245600</v>
      </c>
      <c r="I144" s="45"/>
      <c r="J144" s="16"/>
    </row>
    <row r="145" spans="1:10" s="6" customFormat="1" ht="30.75" customHeight="1">
      <c r="A145" s="21"/>
      <c r="B145" s="22" t="s">
        <v>0</v>
      </c>
      <c r="C145" s="22" t="s">
        <v>107</v>
      </c>
      <c r="D145" s="25" t="s">
        <v>179</v>
      </c>
      <c r="E145" s="38" t="s">
        <v>212</v>
      </c>
      <c r="F145" s="9">
        <v>43400</v>
      </c>
      <c r="G145" s="9"/>
      <c r="H145" s="10">
        <f t="shared" si="3"/>
        <v>43400</v>
      </c>
      <c r="I145" s="27"/>
      <c r="J145" s="16"/>
    </row>
    <row r="146" spans="1:10" ht="29.25" customHeight="1">
      <c r="A146" s="21"/>
      <c r="B146" s="22" t="s">
        <v>14</v>
      </c>
      <c r="C146" s="22" t="s">
        <v>180</v>
      </c>
      <c r="D146" s="46" t="s">
        <v>15</v>
      </c>
      <c r="E146" s="115" t="s">
        <v>211</v>
      </c>
      <c r="F146" s="9">
        <f>3250000-1724900</f>
        <v>1525100</v>
      </c>
      <c r="G146" s="9"/>
      <c r="H146" s="10">
        <f t="shared" si="3"/>
        <v>1525100</v>
      </c>
      <c r="I146" s="11"/>
      <c r="J146" s="17"/>
    </row>
    <row r="147" spans="1:10" ht="27.75" customHeight="1">
      <c r="A147" s="21"/>
      <c r="B147" s="22" t="s">
        <v>205</v>
      </c>
      <c r="C147" s="22" t="s">
        <v>180</v>
      </c>
      <c r="D147" s="46" t="s">
        <v>207</v>
      </c>
      <c r="E147" s="116"/>
      <c r="F147" s="35">
        <v>345040</v>
      </c>
      <c r="G147" s="9"/>
      <c r="H147" s="10">
        <f t="shared" si="3"/>
        <v>345040</v>
      </c>
      <c r="I147" s="11"/>
      <c r="J147" s="17"/>
    </row>
    <row r="148" spans="1:10" ht="28.5" customHeight="1">
      <c r="A148" s="21"/>
      <c r="B148" s="22" t="s">
        <v>206</v>
      </c>
      <c r="C148" s="22" t="s">
        <v>180</v>
      </c>
      <c r="D148" s="46" t="s">
        <v>208</v>
      </c>
      <c r="E148" s="117"/>
      <c r="F148" s="35">
        <f>14589960+1724900</f>
        <v>16314860</v>
      </c>
      <c r="G148" s="9"/>
      <c r="H148" s="10">
        <f t="shared" si="3"/>
        <v>16314860</v>
      </c>
      <c r="I148" s="11"/>
      <c r="J148" s="17"/>
    </row>
    <row r="149" spans="1:10" ht="28.5" customHeight="1">
      <c r="A149" s="21"/>
      <c r="B149" s="30">
        <v>250404</v>
      </c>
      <c r="C149" s="22" t="s">
        <v>114</v>
      </c>
      <c r="D149" s="25" t="s">
        <v>17</v>
      </c>
      <c r="E149" s="49" t="s">
        <v>221</v>
      </c>
      <c r="F149" s="9"/>
      <c r="G149" s="9">
        <v>17200</v>
      </c>
      <c r="H149" s="10">
        <f t="shared" si="3"/>
        <v>17200</v>
      </c>
      <c r="I149" s="27"/>
      <c r="J149" s="17"/>
    </row>
    <row r="150" spans="1:10" s="6" customFormat="1" ht="29.25" customHeight="1">
      <c r="A150" s="42"/>
      <c r="B150" s="43" t="s">
        <v>181</v>
      </c>
      <c r="C150" s="43"/>
      <c r="D150" s="62" t="s">
        <v>182</v>
      </c>
      <c r="E150" s="38"/>
      <c r="F150" s="59">
        <f>F151+F153</f>
        <v>200000</v>
      </c>
      <c r="G150" s="59">
        <f>G151+G153+G152</f>
        <v>128600</v>
      </c>
      <c r="H150" s="67">
        <f>F150+G150</f>
        <v>328600</v>
      </c>
      <c r="I150" s="45"/>
      <c r="J150" s="16"/>
    </row>
    <row r="151" spans="1:10" ht="29.25" customHeight="1">
      <c r="A151" s="21"/>
      <c r="B151" s="22" t="s">
        <v>183</v>
      </c>
      <c r="C151" s="22" t="s">
        <v>184</v>
      </c>
      <c r="D151" s="25" t="s">
        <v>185</v>
      </c>
      <c r="E151" s="115" t="s">
        <v>230</v>
      </c>
      <c r="F151" s="9">
        <v>200000</v>
      </c>
      <c r="G151" s="9"/>
      <c r="H151" s="10">
        <f t="shared" si="3"/>
        <v>200000</v>
      </c>
      <c r="I151" s="11"/>
      <c r="J151" s="17"/>
    </row>
    <row r="152" spans="1:10" ht="42" customHeight="1">
      <c r="A152" s="21"/>
      <c r="B152" s="22" t="s">
        <v>253</v>
      </c>
      <c r="C152" s="22" t="s">
        <v>254</v>
      </c>
      <c r="D152" s="25" t="s">
        <v>255</v>
      </c>
      <c r="E152" s="117"/>
      <c r="F152" s="9"/>
      <c r="G152" s="9">
        <v>100000</v>
      </c>
      <c r="H152" s="10">
        <f>G152</f>
        <v>100000</v>
      </c>
      <c r="I152" s="11"/>
      <c r="J152" s="17"/>
    </row>
    <row r="153" spans="1:10" s="6" customFormat="1" ht="27.75" customHeight="1">
      <c r="A153" s="21"/>
      <c r="B153" s="22" t="s">
        <v>61</v>
      </c>
      <c r="C153" s="22" t="s">
        <v>114</v>
      </c>
      <c r="D153" s="25" t="s">
        <v>17</v>
      </c>
      <c r="E153" s="38" t="s">
        <v>221</v>
      </c>
      <c r="F153" s="9"/>
      <c r="G153" s="9">
        <f>8600+20000</f>
        <v>28600</v>
      </c>
      <c r="H153" s="10">
        <f t="shared" si="3"/>
        <v>28600</v>
      </c>
      <c r="I153" s="27"/>
      <c r="J153" s="16"/>
    </row>
    <row r="154" spans="1:10" s="6" customFormat="1" ht="15" customHeight="1">
      <c r="A154" s="42"/>
      <c r="B154" s="43" t="s">
        <v>64</v>
      </c>
      <c r="C154" s="43"/>
      <c r="D154" s="62" t="s">
        <v>65</v>
      </c>
      <c r="E154" s="38"/>
      <c r="F154" s="59">
        <f>F155+F156</f>
        <v>124500</v>
      </c>
      <c r="G154" s="59">
        <f>G155+G156</f>
        <v>0</v>
      </c>
      <c r="H154" s="67">
        <f t="shared" si="3"/>
        <v>124500</v>
      </c>
      <c r="I154" s="45"/>
      <c r="J154" s="16"/>
    </row>
    <row r="155" spans="1:10" s="6" customFormat="1" ht="15.75" customHeight="1">
      <c r="A155" s="21"/>
      <c r="B155" s="22" t="s">
        <v>0</v>
      </c>
      <c r="C155" s="22" t="s">
        <v>107</v>
      </c>
      <c r="D155" s="36" t="s">
        <v>186</v>
      </c>
      <c r="E155" s="38" t="s">
        <v>217</v>
      </c>
      <c r="F155" s="9">
        <v>110000</v>
      </c>
      <c r="G155" s="9"/>
      <c r="H155" s="10">
        <f t="shared" si="3"/>
        <v>110000</v>
      </c>
      <c r="I155" s="27"/>
      <c r="J155" s="16"/>
    </row>
    <row r="156" spans="1:10" ht="16.5" customHeight="1">
      <c r="A156" s="21"/>
      <c r="B156" s="30">
        <v>180404</v>
      </c>
      <c r="C156" s="22" t="s">
        <v>187</v>
      </c>
      <c r="D156" s="38" t="s">
        <v>16</v>
      </c>
      <c r="E156" s="38" t="s">
        <v>89</v>
      </c>
      <c r="F156" s="9">
        <v>14500</v>
      </c>
      <c r="G156" s="9"/>
      <c r="H156" s="10">
        <f t="shared" si="3"/>
        <v>14500</v>
      </c>
      <c r="I156" s="11"/>
      <c r="J156" s="17"/>
    </row>
    <row r="157" spans="1:10" s="6" customFormat="1" ht="17.25" customHeight="1">
      <c r="A157" s="42"/>
      <c r="B157" s="43" t="s">
        <v>38</v>
      </c>
      <c r="C157" s="43"/>
      <c r="D157" s="62" t="s">
        <v>66</v>
      </c>
      <c r="E157" s="38"/>
      <c r="F157" s="59">
        <f>F158</f>
        <v>0</v>
      </c>
      <c r="G157" s="59">
        <f>G158</f>
        <v>10000</v>
      </c>
      <c r="H157" s="67">
        <f t="shared" si="3"/>
        <v>10000</v>
      </c>
      <c r="I157" s="45"/>
      <c r="J157" s="16"/>
    </row>
    <row r="158" spans="1:10" s="6" customFormat="1" ht="26.25" customHeight="1" thickBot="1">
      <c r="A158" s="53"/>
      <c r="B158" s="54" t="s">
        <v>61</v>
      </c>
      <c r="C158" s="54" t="s">
        <v>114</v>
      </c>
      <c r="D158" s="55" t="s">
        <v>17</v>
      </c>
      <c r="E158" s="56" t="s">
        <v>221</v>
      </c>
      <c r="F158" s="57"/>
      <c r="G158" s="57">
        <v>10000</v>
      </c>
      <c r="H158" s="58">
        <f t="shared" si="3"/>
        <v>10000</v>
      </c>
      <c r="I158" s="27"/>
      <c r="J158" s="16"/>
    </row>
    <row r="159" spans="1:12" s="6" customFormat="1" ht="21" customHeight="1" thickBot="1">
      <c r="A159" s="102"/>
      <c r="B159" s="103"/>
      <c r="C159" s="103"/>
      <c r="D159" s="103"/>
      <c r="E159" s="104" t="s">
        <v>68</v>
      </c>
      <c r="F159" s="105">
        <f>F9+F28+F46+F55+F61+F81+F84+F91+F105+F108+F135+F140+F144+F150+F154+F157</f>
        <v>266930955.77999997</v>
      </c>
      <c r="G159" s="106">
        <f>G9+G28+G46++G55+G61+G81+G84+G89+G91+G108+G105+G135+G140+G144+G150+G157</f>
        <v>133238062.50999999</v>
      </c>
      <c r="H159" s="107">
        <f t="shared" si="3"/>
        <v>400169018.28999996</v>
      </c>
      <c r="I159" s="48"/>
      <c r="J159" s="16"/>
      <c r="K159" s="48"/>
      <c r="L159" s="48"/>
    </row>
    <row r="160" spans="2:10" ht="6.75" customHeight="1">
      <c r="B160" s="15"/>
      <c r="C160" s="15"/>
      <c r="D160" s="15"/>
      <c r="F160" s="12"/>
      <c r="G160" s="47"/>
      <c r="H160" s="12"/>
      <c r="I160" s="13"/>
      <c r="J160" s="17"/>
    </row>
    <row r="161" spans="1:10" ht="42" customHeight="1">
      <c r="A161" s="2"/>
      <c r="B161" s="141" t="s">
        <v>81</v>
      </c>
      <c r="C161" s="141"/>
      <c r="D161" s="141"/>
      <c r="E161" s="141"/>
      <c r="F161" s="141"/>
      <c r="G161" s="20" t="s">
        <v>82</v>
      </c>
      <c r="J161" s="17"/>
    </row>
    <row r="162" spans="1:8" ht="16.5">
      <c r="A162" s="2"/>
      <c r="B162" s="141"/>
      <c r="C162" s="141"/>
      <c r="D162" s="141"/>
      <c r="E162" s="141"/>
      <c r="F162" s="141"/>
      <c r="G162" s="140"/>
      <c r="H162" s="140"/>
    </row>
    <row r="163" ht="12.75">
      <c r="G163" s="48"/>
    </row>
    <row r="164" spans="7:8" ht="12.75">
      <c r="G164" s="48"/>
      <c r="H164" s="13"/>
    </row>
    <row r="166" ht="12.75">
      <c r="F166" s="13"/>
    </row>
    <row r="170" spans="6:8" ht="12.75">
      <c r="F170" s="13"/>
      <c r="G170" s="48"/>
      <c r="H170" s="13"/>
    </row>
  </sheetData>
  <sheetProtection selectLockedCells="1" selectUnlockedCells="1"/>
  <mergeCells count="36">
    <mergeCell ref="E137:E138"/>
    <mergeCell ref="E151:E152"/>
    <mergeCell ref="E146:E148"/>
    <mergeCell ref="E103:E104"/>
    <mergeCell ref="E130:E131"/>
    <mergeCell ref="E109:E112"/>
    <mergeCell ref="E113:E115"/>
    <mergeCell ref="G162:H162"/>
    <mergeCell ref="B161:F161"/>
    <mergeCell ref="B162:F162"/>
    <mergeCell ref="E142:E143"/>
    <mergeCell ref="F1:G1"/>
    <mergeCell ref="F7:F8"/>
    <mergeCell ref="A5:H5"/>
    <mergeCell ref="E7:E8"/>
    <mergeCell ref="B7:B8"/>
    <mergeCell ref="A7:A8"/>
    <mergeCell ref="C7:C8"/>
    <mergeCell ref="D7:D8"/>
    <mergeCell ref="G7:G8"/>
    <mergeCell ref="H7:H8"/>
    <mergeCell ref="E11:E13"/>
    <mergeCell ref="E15:E18"/>
    <mergeCell ref="E70:E74"/>
    <mergeCell ref="E65:E69"/>
    <mergeCell ref="E42:E44"/>
    <mergeCell ref="E85:E88"/>
    <mergeCell ref="E123:E126"/>
    <mergeCell ref="E93:E101"/>
    <mergeCell ref="E116:E120"/>
    <mergeCell ref="E76:E79"/>
    <mergeCell ref="A21:A27"/>
    <mergeCell ref="E49:E51"/>
    <mergeCell ref="E35:E41"/>
    <mergeCell ref="E56:E60"/>
    <mergeCell ref="E29:E34"/>
  </mergeCells>
  <printOptions/>
  <pageMargins left="0.34" right="0.19" top="0.28" bottom="0.2" header="0.26" footer="0.2"/>
  <pageSetup fitToHeight="5" horizontalDpi="600" verticalDpi="600" orientation="landscape" paperSize="9" scale="71" r:id="rId1"/>
  <rowBreaks count="5" manualBreakCount="5">
    <brk id="34" max="7" man="1"/>
    <brk id="60" max="7" man="1"/>
    <brk id="90" max="7" man="1"/>
    <brk id="104" max="7" man="1"/>
    <brk id="1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Клименко А.М.</dc:creator>
  <cp:keywords/>
  <dc:description/>
  <cp:lastModifiedBy>Kovaleva_N</cp:lastModifiedBy>
  <cp:lastPrinted>2015-07-03T11:32:41Z</cp:lastPrinted>
  <dcterms:created xsi:type="dcterms:W3CDTF">2008-04-14T08:31:39Z</dcterms:created>
  <dcterms:modified xsi:type="dcterms:W3CDTF">2015-07-07T10:02:22Z</dcterms:modified>
  <cp:category/>
  <cp:version/>
  <cp:contentType/>
  <cp:contentStatus/>
</cp:coreProperties>
</file>