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1000" firstSheet="2" activeTab="2"/>
  </bookViews>
  <sheets>
    <sheet name="Додаток 5" sheetId="1" r:id="rId1"/>
    <sheet name="лютий" sheetId="2" r:id="rId2"/>
    <sheet name="Кошти бюджету розвитку" sheetId="3" r:id="rId3"/>
  </sheets>
  <definedNames>
    <definedName name="_xlnm.Print_Titles" localSheetId="0">'Додаток 5'!$7:$8</definedName>
    <definedName name="_xlnm.Print_Titles" localSheetId="2">'Кошти бюджету розвитку'!$3:$4</definedName>
    <definedName name="_xlnm.Print_Titles" localSheetId="1">'лютий'!$3:$4</definedName>
    <definedName name="_xlnm.Print_Area" localSheetId="0">'Додаток 5'!$A$1:$I$89</definedName>
    <definedName name="_xlnm.Print_Area" localSheetId="2">'Кошти бюджету розвитку'!$A$1:$F$114</definedName>
    <definedName name="_xlnm.Print_Area" localSheetId="1">'лютий'!$A$1:$U$202</definedName>
  </definedNames>
  <calcPr fullCalcOnLoad="1"/>
</workbook>
</file>

<file path=xl/sharedStrings.xml><?xml version="1.0" encoding="utf-8"?>
<sst xmlns="http://schemas.openxmlformats.org/spreadsheetml/2006/main" count="701" uniqueCount="366">
  <si>
    <t xml:space="preserve">Капітальні вкладення </t>
  </si>
  <si>
    <t>КП "АДС"</t>
  </si>
  <si>
    <t>Соціальний захист і соціальне забезпечення</t>
  </si>
  <si>
    <t>090700</t>
  </si>
  <si>
    <t>250344</t>
  </si>
  <si>
    <t>Утримання клубів підлітків за місцем проживання</t>
  </si>
  <si>
    <r>
      <t xml:space="preserve">Полiклiнiки i амбулаторiї </t>
    </r>
    <r>
      <rPr>
        <sz val="11"/>
        <rFont val="Times New Roman"/>
        <family val="1"/>
      </rPr>
      <t xml:space="preserve"> </t>
    </r>
  </si>
  <si>
    <t xml:space="preserve">Утримання закладів, що надають соціальні послуги дітям, які опинились в складних життєвих обставинах </t>
  </si>
  <si>
    <t>Дані головних розпорядників бюджетних коштів щодо використання                                                                                      коштів бюджету розвитку в розрізі видатків та об`єктів  за  2015 рік</t>
  </si>
  <si>
    <t>Нове будів-во. газопроводу житл. масиву для учасників АТО (вул.Героїв АТО, вул. Волонтерська, вул. Гвардійська)</t>
  </si>
  <si>
    <t>Нове будівництво електричних мереж житл. масиву для учасників АТО (вул.Героїв АТО, вул. Волонтерська, вул. Гвардійська)</t>
  </si>
  <si>
    <t>Нове будівництво алеї Почесних поховань на території Рівненського кладовища по вул.Г. Сталін.з благоустроєм прилеглої території</t>
  </si>
  <si>
    <t xml:space="preserve">Нове будівництво тротуару від просп. Винниченка до р.Інгул вздовж обвідного каналу </t>
  </si>
  <si>
    <t>Нове будівництво теплових мереж від котельні ЗОШ №13 до будівлі "НВО" ЗОШ І-ІІІ ступенів № 13", ІІ корпус по вул. Бєляєва, 72 та ЗОШ І ступеня "Мрія" по вул. Бєляєва, 23</t>
  </si>
  <si>
    <t>Реконструкція господарчого блоку полог.будинку по вул.О.Журливої,1 під  житловий будинок</t>
  </si>
  <si>
    <t xml:space="preserve">КП"Теплоенергетик" </t>
  </si>
  <si>
    <t>КП "Міськсвітло"</t>
  </si>
  <si>
    <t xml:space="preserve">КП "Кіровоград - Благоустрій" </t>
  </si>
  <si>
    <t>Комбінати комунальних підприємств та інші підприємства житлово-комунального господарства</t>
  </si>
  <si>
    <t>Спеціальні загальноосвітні школи-інтернати, школи та інші заклади освіти для дітей з вадами у фізичному чи розумовому розвитку</t>
  </si>
  <si>
    <t>Вищі заклади освіти І та ІІ рівнів акредитації</t>
  </si>
  <si>
    <t>Субвенція з місцевого бюджету державному бюджету на виконання програм соціально-економічного та культурного розвитку регіонів</t>
  </si>
  <si>
    <t>Проведення навчально-тренувальних зборів і змагань</t>
  </si>
  <si>
    <t>(тис.грн)</t>
  </si>
  <si>
    <t xml:space="preserve">Відділ культури і туризму </t>
  </si>
  <si>
    <t>Управління з питань надзвичайних ситуацій та цивільного захисту населення</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</si>
  <si>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</si>
  <si>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</si>
  <si>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</si>
  <si>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Управління капітального будівництва</t>
  </si>
  <si>
    <t>Капітальні вкладення</t>
  </si>
  <si>
    <t>Освіта</t>
  </si>
  <si>
    <t>Дошкiльнi заклади освiти</t>
  </si>
  <si>
    <t>070000</t>
  </si>
  <si>
    <t>070101</t>
  </si>
  <si>
    <t>070201</t>
  </si>
  <si>
    <t>080000</t>
  </si>
  <si>
    <t>080300</t>
  </si>
  <si>
    <t>110000</t>
  </si>
  <si>
    <t>Культура i мистецтво</t>
  </si>
  <si>
    <t>110205</t>
  </si>
  <si>
    <t>Школи естетичного виховання дiтей</t>
  </si>
  <si>
    <t>Капітальний ремонт житлового фонду місцевих органів влади</t>
  </si>
  <si>
    <t>090000</t>
  </si>
  <si>
    <t>Благоустрій міста</t>
  </si>
  <si>
    <t>РАЗОМ бюджет розвитку</t>
  </si>
  <si>
    <t>Виконавчий комітет міської ради</t>
  </si>
  <si>
    <t>Капітальні видатки</t>
  </si>
  <si>
    <t xml:space="preserve">Головне управління житлово-комунального господарства </t>
  </si>
  <si>
    <t>100000</t>
  </si>
  <si>
    <t>Житлово-комунальне господарство</t>
  </si>
  <si>
    <t>150000</t>
  </si>
  <si>
    <t>Будівництво</t>
  </si>
  <si>
    <t>170000</t>
  </si>
  <si>
    <t>Транспорт, дорожнє господарство, зв’язок,  телекомунікації та інформатика</t>
  </si>
  <si>
    <t>Інші видатки</t>
  </si>
  <si>
    <t>03</t>
  </si>
  <si>
    <t>10</t>
  </si>
  <si>
    <t>Управління освіти</t>
  </si>
  <si>
    <t>11</t>
  </si>
  <si>
    <t>Відділ сім'ї та молоді</t>
  </si>
  <si>
    <t>13</t>
  </si>
  <si>
    <t>Відділ фізичної культури та спорту</t>
  </si>
  <si>
    <t>14</t>
  </si>
  <si>
    <t>75</t>
  </si>
  <si>
    <t xml:space="preserve">Фінансове управління </t>
  </si>
  <si>
    <t>20</t>
  </si>
  <si>
    <t xml:space="preserve">Служба у справах дітей </t>
  </si>
  <si>
    <t>090203</t>
  </si>
  <si>
    <t>250404</t>
  </si>
  <si>
    <t>І.василенко</t>
  </si>
  <si>
    <t>110201</t>
  </si>
  <si>
    <t>Бібліотеки</t>
  </si>
  <si>
    <t>44</t>
  </si>
  <si>
    <t>Соціальний захист та соціальне забезпечення </t>
  </si>
  <si>
    <t>48</t>
  </si>
  <si>
    <t xml:space="preserve">Управління містобудування та архітектури </t>
  </si>
  <si>
    <t>150202</t>
  </si>
  <si>
    <t xml:space="preserve">Розробка схем та проектних рішень масового застосування </t>
  </si>
  <si>
    <t>091101</t>
  </si>
  <si>
    <t>65</t>
  </si>
  <si>
    <t xml:space="preserve">Капітальні видатки </t>
  </si>
  <si>
    <t>67</t>
  </si>
  <si>
    <t xml:space="preserve">Управління з питань надзвичайних ситуацій та цивільного захисту населення міської ради </t>
  </si>
  <si>
    <t>Додаток  5</t>
  </si>
  <si>
    <t xml:space="preserve">до рішення Кіровоградської міської ради </t>
  </si>
  <si>
    <t>080800</t>
  </si>
  <si>
    <t>Центри первинної медичної (медико-санітарної) допомоги</t>
  </si>
  <si>
    <t>Видатки на проведення робіт, пов'язаних з будівництвом, реконструкцією, ремонтом та утриманням автомобільних доріг</t>
  </si>
  <si>
    <t>070301</t>
  </si>
  <si>
    <t>Загальноосвітні школи (в т. ч. школа-дитячий садок, інтернат при школі), спеціалізовані школи, ліцеї, гімназії, колегіуми </t>
  </si>
  <si>
    <t>Музеї і виставки</t>
  </si>
  <si>
    <t>Управління розвитку транспорту та зв'язку</t>
  </si>
  <si>
    <r>
      <t>Охорона здоров</t>
    </r>
    <r>
      <rPr>
        <b/>
        <sz val="11"/>
        <rFont val="Calibri"/>
        <family val="2"/>
      </rPr>
      <t>'</t>
    </r>
    <r>
      <rPr>
        <b/>
        <sz val="11"/>
        <rFont val="Times New Roman"/>
        <family val="1"/>
      </rPr>
      <t>я</t>
    </r>
  </si>
  <si>
    <r>
      <t>Управління охорони здоров</t>
    </r>
    <r>
      <rPr>
        <b/>
        <sz val="11"/>
        <rFont val="Calibri"/>
        <family val="2"/>
      </rPr>
      <t>'</t>
    </r>
    <r>
      <rPr>
        <b/>
        <sz val="11"/>
        <rFont val="Times New Roman"/>
        <family val="1"/>
      </rPr>
      <t>я</t>
    </r>
  </si>
  <si>
    <t>Секретар міської ради</t>
  </si>
  <si>
    <t>І. Марковський</t>
  </si>
  <si>
    <t>180000</t>
  </si>
  <si>
    <t>Інші послуги, пов`язані з економічною діяльністю</t>
  </si>
  <si>
    <t>180409</t>
  </si>
  <si>
    <t>130102</t>
  </si>
  <si>
    <t>130000</t>
  </si>
  <si>
    <t>Фізична культура і спорт</t>
  </si>
  <si>
    <t>Утримання та навчально-тренувальна робота дитячо-юнацьких спортивних шкіл</t>
  </si>
  <si>
    <t>Нове будівництво багатоквартирного житлового будинку по  вул. Генерала Жадова,  м. Кіровоград, 102 мікрорайон, позиція 28 (добудова)</t>
  </si>
  <si>
    <t>100203</t>
  </si>
  <si>
    <t>130107</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</si>
  <si>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</si>
  <si>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</si>
  <si>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</si>
  <si>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0490</t>
  </si>
  <si>
    <t>Найменування
згідно з типовою відомчою/типовою програмною/тимчасовою класифікацією видатків та кредитування місцевого бюджету</t>
  </si>
  <si>
    <t>Код програмної класифікації видатків та кредитування місцевого бюджету</t>
  </si>
  <si>
    <t>0910</t>
  </si>
  <si>
    <t>0921</t>
  </si>
  <si>
    <t>0922</t>
  </si>
  <si>
    <t>110103</t>
  </si>
  <si>
    <t>Перелік об’єктів, видатки на які у 2015  році будуть проводитися за рахунок коштів бюджету розвитку</t>
  </si>
  <si>
    <t>Утримання центрів соціальних служб для сім'ї, дітей та молоді</t>
  </si>
  <si>
    <t>080203</t>
  </si>
  <si>
    <t>1040</t>
  </si>
  <si>
    <t>0810</t>
  </si>
  <si>
    <t>0733</t>
  </si>
  <si>
    <t>0133</t>
  </si>
  <si>
    <t>0610</t>
  </si>
  <si>
    <t>0620</t>
  </si>
  <si>
    <t>0824</t>
  </si>
  <si>
    <t>0960</t>
  </si>
  <si>
    <t>0456</t>
  </si>
  <si>
    <t>0443</t>
  </si>
  <si>
    <t>080101</t>
  </si>
  <si>
    <t>Перинатальні центри, пологові будинки</t>
  </si>
  <si>
    <t>Загальноосвітні школи-інтернати, загальноосвітні санаторні школи-інтернати</t>
  </si>
  <si>
    <t>Внески органів місцевого самоврядування у статутні капітали суб'єктів підприємницької діяльності</t>
  </si>
  <si>
    <t>0731</t>
  </si>
  <si>
    <t xml:space="preserve">Лікарні </t>
  </si>
  <si>
    <t>0721</t>
  </si>
  <si>
    <t>Поліклініки і амбулаторії (крім спеціалізованих поліклінік та загальних і спеціалізованих  стоматологічних поліклінік)</t>
  </si>
  <si>
    <t>080500</t>
  </si>
  <si>
    <t>0722</t>
  </si>
  <si>
    <t xml:space="preserve">Загальні і спеціалізовані стоматологічні поліклініки </t>
  </si>
  <si>
    <t>Нове будівництво газопроводу по вул. Покровській та пров. Покровському</t>
  </si>
  <si>
    <t>Нове будівництво автомобільного мосту через р. Інгул між вулицями Балтійською та Московською, м. Кіровоград</t>
  </si>
  <si>
    <t>Реконструкція господарчого блоку пологового будинку по вул. Олени Журливої, 1 під  житловий будинок, м. Кіровоград</t>
  </si>
  <si>
    <t xml:space="preserve"> </t>
  </si>
  <si>
    <t xml:space="preserve">Разом видатків                           на поточний рік </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</si>
  <si>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</si>
  <si>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(за рахунок субвенції з державного бюджету)</t>
  </si>
  <si>
    <t>Нове будівництво пішохідного містка через р. Інгул в районі вул. Каховської,                                     м. Кіровоград</t>
  </si>
  <si>
    <t>Реконструкція нежитлової будівлі  з надбудовою мансардного поверху по                             вул. Медвєдєва, 11</t>
  </si>
  <si>
    <t>Реконструкція діючої котельні по вул. Металургів, 7-а і теплових мереж від неї,                           с. Нове, м. Кіровоград</t>
  </si>
  <si>
    <t>Нове будівництво алеї Почесних поховань на території Рівненського кладовища по вул. Героїв Сталінграду з благоустроєм прилеглої території</t>
  </si>
  <si>
    <t xml:space="preserve">Нове будівництво водопроводу по вул. Богдана Хмельницького </t>
  </si>
  <si>
    <t>КП "Ритуальна служба - спецкомбінат комунально-побутового                           обслуговування"</t>
  </si>
  <si>
    <t>Нове будівництво магістрального газопроводу житлового масиву для учасників  АТО (вул. Героїв АТО, вул. Волонтерська, вул. Гвардійська), м. Кіровоград</t>
  </si>
  <si>
    <t xml:space="preserve">Проведення навчально-тренувальних зборів і змагань </t>
  </si>
  <si>
    <t>0726</t>
  </si>
  <si>
    <t>Управління власності та приватизації комунального майна</t>
  </si>
  <si>
    <t>Реконструкція проїжджої частини вул. Орджонікідзе, вул. Колгоспної між вулицями Київською та Братиславською</t>
  </si>
  <si>
    <t>Нове будівництво електричних мереж житлового масиву для учасників АТО                                                    (вул. Героїв АТО, вул. Волонтерська, вул. Гвардійська), м. Кіровоград</t>
  </si>
  <si>
    <t>Будівництво магістрального водопроводу по вул. Пальміро Тольятті                                               (від пров. Громадянського до житлового будинку по вул. Пальміро                                                Тольятті № 152)</t>
  </si>
  <si>
    <t>Назва об’єктів відповідно  до проектно-кошторисної документації; тощо</t>
  </si>
  <si>
    <t>Доповнення матеріалів (у цифровому вигляді) топографічної зйомки міста Кіровограда М 1:2000</t>
  </si>
  <si>
    <t>Нове будівництво теплових мереж від котельні ЗОШ № 13 до будівлі "НВО"           ЗОШ І-ІІІ ступенів № 13", ІІ корпус по вул. Бєляєва, 72 та ЗОШ І ступеня "Мрія"                                          по вул. Бєляєва, 23</t>
  </si>
  <si>
    <t>20 січня  2015 року № 3899</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</si>
  <si>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</si>
  <si>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КТКВ та КВК</t>
  </si>
  <si>
    <t xml:space="preserve">Загальноосвітні школи </t>
  </si>
  <si>
    <t>Загальноосвітні школи-інтернати</t>
  </si>
  <si>
    <t>визначні події</t>
  </si>
  <si>
    <t>депутатська діяльність</t>
  </si>
  <si>
    <t>інформатизація</t>
  </si>
  <si>
    <t>210107</t>
  </si>
  <si>
    <t>Заходи з мобіліз. підготовки</t>
  </si>
  <si>
    <t>Періодичні видання (газети, журнали)</t>
  </si>
  <si>
    <t>% виконання</t>
  </si>
  <si>
    <t>План з урахуванням змін</t>
  </si>
  <si>
    <t>Зміни 27.01.15 №3941 (ФУ)</t>
  </si>
  <si>
    <t>070804</t>
  </si>
  <si>
    <t>Централ. бухгалтерії</t>
  </si>
  <si>
    <t>070806</t>
  </si>
  <si>
    <t>Інші заклади освіти</t>
  </si>
  <si>
    <t xml:space="preserve">Придб.обладнання </t>
  </si>
  <si>
    <t>Капрем. інших об'єктів</t>
  </si>
  <si>
    <t>3110</t>
  </si>
  <si>
    <t>Найменування згідно з типовою відомчою/типовою програмною/тимчасовою класифікацією видатків та кредитування місцевого бюджету</t>
  </si>
  <si>
    <r>
      <t>Управління охорони здоров</t>
    </r>
    <r>
      <rPr>
        <b/>
        <sz val="12"/>
        <rFont val="Calibri"/>
        <family val="2"/>
      </rPr>
      <t>'</t>
    </r>
    <r>
      <rPr>
        <b/>
        <sz val="12"/>
        <rFont val="Times New Roman"/>
        <family val="1"/>
      </rPr>
      <t>я</t>
    </r>
  </si>
  <si>
    <r>
      <t>Охорона здоров</t>
    </r>
    <r>
      <rPr>
        <b/>
        <sz val="12"/>
        <rFont val="Calibri"/>
        <family val="2"/>
      </rPr>
      <t>'</t>
    </r>
    <r>
      <rPr>
        <b/>
        <sz val="12"/>
        <rFont val="Times New Roman"/>
        <family val="1"/>
      </rPr>
      <t>я</t>
    </r>
  </si>
  <si>
    <t>Утримання клубів підлітків</t>
  </si>
  <si>
    <t>Іншi видатки</t>
  </si>
  <si>
    <t>091105</t>
  </si>
  <si>
    <t>Профінансовано</t>
  </si>
  <si>
    <t>Касові видатки</t>
  </si>
  <si>
    <t>Залишок кредитів</t>
  </si>
  <si>
    <t xml:space="preserve">Соціальний захист </t>
  </si>
  <si>
    <t>Утримання центрів соціальних служб</t>
  </si>
  <si>
    <t>150101</t>
  </si>
  <si>
    <t xml:space="preserve">Поліклініки і амбулаторії </t>
  </si>
  <si>
    <t>Центри первинної медичної допомоги</t>
  </si>
  <si>
    <t xml:space="preserve">Разом видатків                           на 2015 рік </t>
  </si>
  <si>
    <t>За рахунок субвенції з ДБ</t>
  </si>
  <si>
    <t>УКБ</t>
  </si>
  <si>
    <t>Видатки на ремонт доріг</t>
  </si>
  <si>
    <t>100302</t>
  </si>
  <si>
    <t>Школи естетичного виховання</t>
  </si>
  <si>
    <t>150201</t>
  </si>
  <si>
    <t>3143</t>
  </si>
  <si>
    <t>24</t>
  </si>
  <si>
    <t>Відділ культури і туризму</t>
  </si>
  <si>
    <t>Реставрація пам"яток культури</t>
  </si>
  <si>
    <t xml:space="preserve">Управління торгівлі </t>
  </si>
  <si>
    <t>Утримання ДЮСШ</t>
  </si>
  <si>
    <t xml:space="preserve">Проведення  зборів і змагань </t>
  </si>
  <si>
    <t xml:space="preserve">Внески  у статутні капітали суб'єктів </t>
  </si>
  <si>
    <t>Капітальний ремонт ЗОШ ІІ-ІІІ ступенів № 10, вул. Металургів, 33-а, смт. Нове</t>
  </si>
  <si>
    <t>Капітальний ремонт СЗОШ І-ІІІ ступенів №14, вул.Жовтневої революції, 19</t>
  </si>
  <si>
    <t>Капітальний ремонт КЗ "НВО "ЗОШ  І-ІІІ ступенів № 24 –центр дитячої та юнацької творчості "Оберіг", вул. Гоголя, 125</t>
  </si>
  <si>
    <t>Капітальний ремонт ЗОШ І-ІІІ ступенів №29, вул. Червонозорівська, 25</t>
  </si>
  <si>
    <t>Капітальний ремонт ЗОШ І-ІІІ ступенів № 35,  вул.К.Попова, 28/20</t>
  </si>
  <si>
    <t>Капітальний ремонт  ЗОШ І ступеня № 37, смт. Нове, вул. Металургів, 22-а</t>
  </si>
  <si>
    <t>Капремонт КЗ "НВК "ЗОШ  І-ІІІ ступенів № 34 - економіко-правовий ліцей "Сучасник" - ДЮЦ", пр.Комунистічний, 11</t>
  </si>
  <si>
    <t>Капремонт ДНЗ (ясла-садок) № 4 "Теремок", вул. Гоголя, 123</t>
  </si>
  <si>
    <t>Капремонт ДНЗ  (ясла -садок) № 19 "Дзвінок", вул. 40 років Перемоги, 2</t>
  </si>
  <si>
    <t>Капремонт ДНЗ  (ясла -садок) № 21 "Струмочок", вул. Декабристів, 14</t>
  </si>
  <si>
    <t>Капремонт ДНЗ (ясла-садок) № 23 "Супутник", вул. Добровольського, 1</t>
  </si>
  <si>
    <t>Капремонт ДНЗ (ясла-садок) № 35 "Світлячок", вул.Повітрянофлотська,101</t>
  </si>
  <si>
    <t>Капремонт спец.ДНЗ (ясла-садок) № 46 "Краплинка", вул. В.Чорновола, 9/3</t>
  </si>
  <si>
    <t>Капремонт КЗ "НВО "Загальноосвітній навчальний заклад І-ІІІ ступенів № 1 - ДЮЦ "Перлинка", вул.Таврійська,29/32</t>
  </si>
  <si>
    <t>Капремонт КЗ "НВО "Загальноосвітній навчальний заклад І-ІІІ ступ. № 1-ДЮЦ "Перлинка", вул.Преображенська,103</t>
  </si>
  <si>
    <t>Капремонт будівлі ЗОШ І-ІІІ ступенів № 3, вул. Авіаційна, 64</t>
  </si>
  <si>
    <t>Капремонт ЗОШ І-ІІІ ступенів № 4,  вул. Калініна, 38</t>
  </si>
  <si>
    <t>Капремонт СЗОШ І-ІІІ ступенів № 6, вул. Тимірязєва, 63</t>
  </si>
  <si>
    <t>Капремонт ЗОШ І-ІІІ ступенів № 7   ім. О.Пушкіна, вул. Г.Шумілова, 30</t>
  </si>
  <si>
    <t>Капремонт  КЗ "НВО "Загальноосвітній начальний заклад І-ІІІ ступенів № 20 - ДЮЦ "Сузір'я", просп. Перемоги, 16</t>
  </si>
  <si>
    <t>Капремонт КЗ "НВО "ЗОШ  І-ІІІ ступенів № 31 з гімназ.класами, центр дит.-юнацокої творчості "Сузір"я", вул. К.Попова, 11-а (теплосанація)</t>
  </si>
  <si>
    <t>Капремонт  КЗ "НВО № 32 "СЗОШ І-ІІІ ступенів позашкільний центр "Школа мистецтв",  вул. Глінки, 1</t>
  </si>
  <si>
    <t>Капремонт КЗ "НВО "ЗОШ-інтернат І-ІІІ ст. з утрим.дітей-сиріт та класами для дітей зі зниженим зором - центр позашк.вих-я.", вул.Короленка, 46</t>
  </si>
  <si>
    <t>Дитячі будинки (у т.ч. сімейного типу)</t>
  </si>
  <si>
    <t xml:space="preserve">Капітальний ремонт  КЗ "Дитячий будинок "Барвінок" ДНЗ № 1 компенсуючого типу", вул. Суворова, 1-к  </t>
  </si>
  <si>
    <t>Погашення кредиторської заборгованості</t>
  </si>
  <si>
    <t>070303</t>
  </si>
  <si>
    <t>070601</t>
  </si>
  <si>
    <t>070304</t>
  </si>
  <si>
    <t>Кредиторська заборг. на 01.01.14 (по звіту)</t>
  </si>
  <si>
    <t>Капремонт ДНЗ (ясла-садок) № 52 "Казковий", вул. Комарова, 11</t>
  </si>
  <si>
    <t>Капремонт ДНЗ (ясла-садок) №17"Орлятко" комбін.ипу, вул. Ж.Революції, 8-а</t>
  </si>
  <si>
    <t>Спец.ЗОШ - інтернати</t>
  </si>
  <si>
    <t>Капремонт КЗ "НВО "Спеціальна ЗОШ-дитячий садок для дітей з вадами слуху", вул.Куроп'ятникова,19</t>
  </si>
  <si>
    <r>
      <t xml:space="preserve">Вищі заклади освіти </t>
    </r>
    <r>
      <rPr>
        <i/>
        <sz val="11"/>
        <rFont val="Times New Roman"/>
        <family val="1"/>
      </rPr>
      <t>(Погашення кредит. заборг. - Капрем. будівлі Кір. кібернетико - технічного  коледжу по вул.Дворцовій,41/26)</t>
    </r>
  </si>
  <si>
    <t>Капремонт будівлі з облаштуванням пандуса поліклінічного відділення КЗ "Центральна міська лікарня", вул. Кропивницького, 22</t>
  </si>
  <si>
    <t>Капремонт приміщ. терапевтичного відділення № 2  "КЗ" Центральна міська лікарня"  стаціонар № 1 під відділення паліативного лікування,  вул. Фортеця, 21</t>
  </si>
  <si>
    <t>Капітальний ремонт системи теплопостачання КЗ "Центр. міська лікарня  м. Кіровограда", по вул. Дворцова, 45/35</t>
  </si>
  <si>
    <t>Капремонт пральні із заміною парового котла стаціонара № 1 КЗ "ЦМЛ  м. Кіровограда", стаціонар № 1, вул. Фортеця, 21</t>
  </si>
  <si>
    <t xml:space="preserve">Капремонт будівлі старого корпусу  пологового будинку № 1, вул.О.Журливої,1 </t>
  </si>
  <si>
    <r>
      <t xml:space="preserve">Полiклiнiки i амбулаторiї  </t>
    </r>
    <r>
      <rPr>
        <b/>
        <i/>
        <sz val="11"/>
        <rFont val="Times New Roman"/>
        <family val="1"/>
      </rPr>
      <t>(Кредит.заборг.)</t>
    </r>
  </si>
  <si>
    <t xml:space="preserve">Посилення несучих конструкцій ж/будинку по вул.А.Корольова,21 </t>
  </si>
  <si>
    <t>Капремонт дитячого інфекційного відділення стаціонару № 1 КЗ "Центральна міська лікарня", вул.Фортеця, 21 (1-й поверх)</t>
  </si>
  <si>
    <t>Капітальний ремонт дорожнього покриття після прокладання інженерних мереж</t>
  </si>
  <si>
    <t>Капремонт житл/буд по вул. А.Корольова, 21</t>
  </si>
  <si>
    <t>Капремонт бібл-ки - філії № 15 Кір.міської центр. бібліот.системи, с.Гірниче, Лінія 10-а, буд.52</t>
  </si>
  <si>
    <t>Капремонт бібл-ки - філії № 5 Кір.міської центр. бібліот.системи, вул. Водоп"янова, 60</t>
  </si>
  <si>
    <t>Капіремонт Кір. міського художньо-меморіаль-ного музею О.О.Осмьоркіна, вул. Дворцова, 89</t>
  </si>
  <si>
    <r>
      <t xml:space="preserve">Капітальний ремонт Кіровоградської музичної             школи № 3, </t>
    </r>
    <r>
      <rPr>
        <sz val="11"/>
        <color indexed="14"/>
        <rFont val="Times New Roman"/>
        <family val="1"/>
      </rPr>
      <t>І-й корпус,</t>
    </r>
    <r>
      <rPr>
        <sz val="11"/>
        <rFont val="Times New Roman"/>
        <family val="0"/>
      </rPr>
      <t xml:space="preserve"> вул. А.Корольова, 2</t>
    </r>
  </si>
  <si>
    <t>Капітальний ремонт Кіровоградської музичної             школи № 3, ІІ-й корпус, вул. А.Корольова,4</t>
  </si>
  <si>
    <t>Капремонт Кіровоградської музичної школи     № 1 ім. Г.Г.Нейгауза І  корпус, вул.В.Чміленка,65</t>
  </si>
  <si>
    <r>
      <t xml:space="preserve">Погашення кредиторської заборгованості </t>
    </r>
    <r>
      <rPr>
        <i/>
        <sz val="11"/>
        <rFont val="Times New Roman"/>
        <family val="1"/>
      </rPr>
      <t>(Капремонт Кіровоградської музичної школи № 4, с. Гірниче, Лінія 1-а, буд. 3-а)</t>
    </r>
  </si>
  <si>
    <t>Капремонт будівлі КЗ "НВО природничо-економіко-правовий ліцей - спец. школа І-ІІІ ступенів № 8 - позашк.центр",вул.Бєляєва,1</t>
  </si>
  <si>
    <t xml:space="preserve">Капремонт благоустрою дворової території КЗ "НВО-"Спеці. ЗНЗ І ступеня" Гармонія" - гімназія  ім.Т.Шевченка , вул.В.Чорновола,15 </t>
  </si>
  <si>
    <t>Капремонт  КЗ "НВО "Школа козацько-лицарського виховання І-ІІ ст. №21 сус-пільно-гуманіт. ліцей - ДНЗ", вул. Берегова, 1</t>
  </si>
  <si>
    <t>Нове будівництво багатокв. житл/будинку по  вул. Г.Жадова,  102 мкр, поз.28 (добудова)</t>
  </si>
  <si>
    <t>Нове будівництво пішохідного містка через р. Інгул в районі вул. Каховської, м. Кіровоград</t>
  </si>
  <si>
    <t xml:space="preserve">Капітальний ремонт житлового фонду </t>
  </si>
  <si>
    <t>Виконано</t>
  </si>
  <si>
    <t>Нове будівництво газопроводу по вул. Покровській                                                                     та пров. Покровському</t>
  </si>
  <si>
    <t>Будівництво магістрального водопроводу по вул. П.Тольятті  (від              пров. Громадянського до ж/будинку по вул. Пальміро Тольятті № 152)</t>
  </si>
  <si>
    <t>Нове будівництво пішохідного містка через р. Інгул в районі                                                  вул. Каховської, м. Кіровоград</t>
  </si>
  <si>
    <t>Реконструкція нежитл.будівлі  з надбудовою мансардного поверху              по вул.Медвєдєва,11</t>
  </si>
  <si>
    <t>Заходи з мобілізаційної підготовки  місцевого значення</t>
  </si>
  <si>
    <t>Філармонії, музичні колективи і ансамблі та інші мистецькі заходи</t>
  </si>
  <si>
    <t>Погашення кредиторської заборгованості за 2014 рік</t>
  </si>
  <si>
    <t>Інвестиційні проекти (погашення кредит. заборгованості за 2014 рік)</t>
  </si>
  <si>
    <t>Видатки на проведення робіт, пов`язаних із будівництвом, реконструкцією, ремонтом та утриманням автомобільних доріг</t>
  </si>
  <si>
    <r>
      <t xml:space="preserve">Збереження, розвиток, реконструкція та реставрація пам`яток історії та культури </t>
    </r>
    <r>
      <rPr>
        <i/>
        <sz val="12"/>
        <rFont val="Times New Roman"/>
        <family val="1"/>
      </rPr>
      <t>(погашення кредиторської заборгованості)</t>
    </r>
  </si>
  <si>
    <r>
      <t xml:space="preserve">Капітальні вкладення </t>
    </r>
    <r>
      <rPr>
        <i/>
        <sz val="12"/>
        <rFont val="Times New Roman"/>
        <family val="1"/>
      </rPr>
      <t>(Будівництво спортивного майданчика зі штучним покриттям КЗ "КДЮСШ №2", вул. Курганна, 64)</t>
    </r>
  </si>
  <si>
    <r>
      <t xml:space="preserve">Управління містобудування та архітектури  </t>
    </r>
    <r>
      <rPr>
        <i/>
        <sz val="12"/>
        <color indexed="8"/>
        <rFont val="Times New Roman"/>
        <family val="1"/>
      </rPr>
      <t>(Розробка схем та проектних рішень масового застосування)</t>
    </r>
  </si>
  <si>
    <r>
      <t xml:space="preserve">Інші пільги ветеранам війни, особам, на яких поширюється чинність Закону України "Про статус ветеранів війни" </t>
    </r>
    <r>
      <rPr>
        <i/>
        <sz val="12"/>
        <rFont val="Times New Roman"/>
        <family val="1"/>
      </rPr>
      <t>(за рахунок субвенції з державного бюджету)</t>
    </r>
  </si>
  <si>
    <t>з них за рахунок освітньої субвенції з державного бюджету</t>
  </si>
  <si>
    <t>Централізовані бухгалтерії міських, районних відділів освіти </t>
  </si>
  <si>
    <t xml:space="preserve">РАЗОМ видатки бюджету розвитку </t>
  </si>
  <si>
    <t>з них за рахунок субвенцій з державного бюджету</t>
  </si>
  <si>
    <r>
      <t xml:space="preserve">Інші субвенції </t>
    </r>
    <r>
      <rPr>
        <b/>
        <sz val="11"/>
        <rFont val="Times New Roman"/>
        <family val="1"/>
      </rPr>
      <t xml:space="preserve"> </t>
    </r>
    <r>
      <rPr>
        <sz val="12"/>
        <rFont val="Times New Roman"/>
        <family val="1"/>
      </rPr>
      <t>(субвенція з міського бюджету районному бюджету Сватівського району Луганської області на виконання заходів з ліквідації наслідків надзвичайної  ситуації, яка  сталася 29-30 жовтня   2015 року у м.Сватове Луганської області)</t>
    </r>
  </si>
  <si>
    <t>Школи естетичного виховання дітей</t>
  </si>
  <si>
    <t>Інформатизація виконавчих органів</t>
  </si>
  <si>
    <t>Трансферти  районним у місті бюджетам</t>
  </si>
  <si>
    <t>Нове будівництво теплових мереж від котельні ЗОШ № 13 до будівлі "НВО" ЗОШ І-ІІІ ступенів № 13", ІІ корпус по вул. Бєляєва, 72 та ЗОШ І ступеня "Мрія"                                          по вул. Бєляєва, 23</t>
  </si>
  <si>
    <t>Реконструкція нежитлової будівлі  з надбудовою мансардного поверху по вул. Медвєдєва, 11</t>
  </si>
  <si>
    <t xml:space="preserve">Нове будівництво котельні ДЮСШ №2,  вул. Курганна, 64
</t>
  </si>
  <si>
    <t xml:space="preserve">Реконструкція нежитлової будівлі з надбудовою мансардного поверху по вул. Медведева, 11 </t>
  </si>
  <si>
    <t>Нове будівництво водопроводу по вул. Карбишева, Черво-ногірській,  І. Богуна, Б.Хмельницького, Зеленогірській</t>
  </si>
  <si>
    <t>Будівництво зовнішнього  водопроводу по пров. Солдатському та вул. Волгоградській</t>
  </si>
  <si>
    <t xml:space="preserve">Нове будівництво підвідного газопроводу Східного масиву смт.Нове, м.Кіровоград </t>
  </si>
  <si>
    <t>Газопостачання Східного масиву с.Нове м.Кіровоград (підвідний газопровід)</t>
  </si>
  <si>
    <t>Нове будівництво пішохідного містка через р.Інгул в районі вулиці Каховської</t>
  </si>
  <si>
    <t>Реконструкція діючої котельні по вул. Мета-лургів, 7-а і теплових мереж від неї, с. Нове</t>
  </si>
  <si>
    <t>Нове будівництво котельні ДНЗ № 72 «Гномик», пр.Фортечний,23-а</t>
  </si>
  <si>
    <t>Капітальний ремонт будівлі, вул. Калініна, 4</t>
  </si>
  <si>
    <t>Інформатизація управління</t>
  </si>
  <si>
    <t>Капремонт комплексу будівель, вул.Дворцова,9</t>
  </si>
  <si>
    <t>Капітальний ремонт системи опалення в будівлі по вул. В.Перспективній, 41</t>
  </si>
  <si>
    <t>Доповнення матеріалів (у цифровому вигляді) топографічної зйомки м.Кіровограда М 1:2000</t>
  </si>
  <si>
    <t>Передбачено програмою розвитку м.Кіровограда та іншими</t>
  </si>
  <si>
    <t>Перелік об’єктів, видатки на які у 2014  році будуть проводитися за рахунок                                                        коштів бюджету розвитку   за січень - лютий 2015 року</t>
  </si>
  <si>
    <t>Міськсвітло (погаш. кредит. заборг.)</t>
  </si>
  <si>
    <t>КП"Ритуальна служба-спецкомбінат" (придбання спец.техніки)</t>
  </si>
  <si>
    <t>план</t>
  </si>
  <si>
    <t>факт</t>
  </si>
  <si>
    <t>водопров.</t>
  </si>
  <si>
    <r>
      <t xml:space="preserve">Будівництво магістрального </t>
    </r>
    <r>
      <rPr>
        <b/>
        <sz val="12"/>
        <rFont val="Times New Roman"/>
        <family val="1"/>
      </rPr>
      <t>водопроводу</t>
    </r>
    <r>
      <rPr>
        <sz val="12"/>
        <rFont val="Times New Roman"/>
        <family val="0"/>
      </rPr>
      <t xml:space="preserve"> по вул. П.Тольятті  (від пров. Громадянського до ж/будинку по вул. Пальміро Тольятті № 152)</t>
    </r>
  </si>
  <si>
    <r>
      <t xml:space="preserve">Нове будівництво </t>
    </r>
    <r>
      <rPr>
        <b/>
        <sz val="12"/>
        <rFont val="Times New Roman"/>
        <family val="1"/>
      </rPr>
      <t>газопроводу</t>
    </r>
    <r>
      <rPr>
        <sz val="12"/>
        <rFont val="Times New Roman"/>
        <family val="0"/>
      </rPr>
      <t xml:space="preserve"> по вул. Покровській та пров. Покровському</t>
    </r>
  </si>
  <si>
    <t>газопроводи</t>
  </si>
  <si>
    <t>Капремонт КЗ "НВК"Спец. ЗНЗ І-ІІІ ступеня №26 - ДНЗ - ДЮЦ "Зоріцвет", просп.Комуністичний, 21</t>
  </si>
  <si>
    <t>погашення кредит.</t>
  </si>
  <si>
    <r>
      <t xml:space="preserve">Комбінати комунальних підприємств </t>
    </r>
    <r>
      <rPr>
        <i/>
        <sz val="12"/>
        <rFont val="Times New Roman"/>
        <family val="1"/>
      </rPr>
      <t>(погашення заборгованості)</t>
    </r>
  </si>
  <si>
    <r>
      <t xml:space="preserve">Капітальні вкладення </t>
    </r>
    <r>
      <rPr>
        <i/>
        <sz val="12"/>
        <rFont val="Times New Roman"/>
        <family val="1"/>
      </rPr>
      <t>(погаш.заборг.)</t>
    </r>
  </si>
  <si>
    <t>Капремонт ж/буд по вул.А.Корольова,28</t>
  </si>
  <si>
    <t>Капремонт будівлі  КЗ"Поліклінічне об'єд-нання м. Кі-да", вул. Габдрахманова, 5</t>
  </si>
  <si>
    <t>Капремонт будівлі з облаштуванням пандуса поліклін.відділення КЗ "Централ. міська лікарня м.К.",вул.Кропивницького,22</t>
  </si>
  <si>
    <t>Капітальний ремонт благоустрою набережної р.Інгул в районі обвідного каналу</t>
  </si>
  <si>
    <t>Капремонт дорожнього покриття біля ж/будинку  по вул.Ак.Корольова,30</t>
  </si>
  <si>
    <t>Капремонт бібліотеки - філії № 12 Кір.міської централ. бібл.системи, вул. А.Корольова, 7</t>
  </si>
  <si>
    <t>Капремонт бібліотеки - філії № 14 Кір.міської централ. бібл.системи, вул. Волинська, 3</t>
  </si>
  <si>
    <t>Капремонт бібл-ки - філії № 14 Кір. міськ. централ. бібл.системи,вул.Волинська,3</t>
  </si>
  <si>
    <t>Капремонт бібл-ки - філії № 15 Кір.міської центр.бібл.сист,с.Гірниче,Лінія10-а,буд.52</t>
  </si>
  <si>
    <r>
      <t xml:space="preserve">Погашення кредиторської заборгованості </t>
    </r>
    <r>
      <rPr>
        <i/>
        <sz val="11.5"/>
        <rFont val="Times New Roman"/>
        <family val="0"/>
      </rPr>
      <t xml:space="preserve"> (Капремонт літературно-меморіального музею І.К.Карпенка-Карого, вул.Тобілевича,16)</t>
    </r>
  </si>
  <si>
    <t>Капітальний ремонт будівлі Кіровоград. літературно-меморіального музею І.К.Карпенка-Карого, вул. Тобілевича, 16</t>
  </si>
  <si>
    <t>Капремонт ДНЗ(ясла-садок)№69 «Криста-лик»комбінов.типу,с.Гірниче,Лінія10-а,буд.1</t>
  </si>
  <si>
    <r>
      <t xml:space="preserve">Нове будів-во магістрального </t>
    </r>
    <r>
      <rPr>
        <b/>
        <sz val="12"/>
        <rFont val="Times New Roman"/>
        <family val="1"/>
      </rPr>
      <t>газопроводу</t>
    </r>
    <r>
      <rPr>
        <sz val="12"/>
        <rFont val="Times New Roman"/>
        <family val="0"/>
      </rPr>
      <t xml:space="preserve"> житл. масиву для учасників </t>
    </r>
    <r>
      <rPr>
        <b/>
        <sz val="12"/>
        <rFont val="Times New Roman"/>
        <family val="1"/>
      </rPr>
      <t>АТО</t>
    </r>
    <r>
      <rPr>
        <sz val="12"/>
        <rFont val="Times New Roman"/>
        <family val="0"/>
      </rPr>
      <t>(вул.Героїв АТО, вул. Волонтерська, вул. Гвардійська)</t>
    </r>
  </si>
  <si>
    <r>
      <t xml:space="preserve">Нове будівництво </t>
    </r>
    <r>
      <rPr>
        <b/>
        <sz val="12"/>
        <rFont val="Times New Roman"/>
        <family val="1"/>
      </rPr>
      <t>електричних мереж</t>
    </r>
    <r>
      <rPr>
        <sz val="12"/>
        <rFont val="Times New Roman"/>
        <family val="0"/>
      </rPr>
      <t xml:space="preserve"> житл. масиву для учасників </t>
    </r>
    <r>
      <rPr>
        <b/>
        <sz val="12"/>
        <rFont val="Times New Roman"/>
        <family val="1"/>
      </rPr>
      <t>АТО</t>
    </r>
    <r>
      <rPr>
        <sz val="12"/>
        <rFont val="Times New Roman"/>
        <family val="0"/>
      </rPr>
      <t>(вул.Героїв АТО, вул. Волонтерська, вул. Гвардійська)</t>
    </r>
  </si>
  <si>
    <t>Нове будівництво алеї Почесних поховань на території Рівненського кладовища по вул.Гер. Сталін.з благоустроєм прилеглої території</t>
  </si>
  <si>
    <t>Реконструкція господарчого блоку пологового будинку по вул.О.Журливої, 1 під  житловий будинок</t>
  </si>
  <si>
    <r>
      <t xml:space="preserve">Інвестиційні проекти </t>
    </r>
    <r>
      <rPr>
        <i/>
        <sz val="11.5"/>
        <rFont val="Times New Roman"/>
        <family val="1"/>
      </rPr>
      <t>(Погашення кредиторської заборгованості)</t>
    </r>
  </si>
  <si>
    <r>
      <t>Нове будівництво</t>
    </r>
    <r>
      <rPr>
        <b/>
        <sz val="12"/>
        <rFont val="Times New Roman"/>
        <family val="1"/>
      </rPr>
      <t xml:space="preserve"> водопроводу</t>
    </r>
    <r>
      <rPr>
        <sz val="12"/>
        <rFont val="Times New Roman"/>
        <family val="0"/>
      </rPr>
      <t xml:space="preserve"> по                           вул. Богдана Хмельницького </t>
    </r>
  </si>
  <si>
    <t xml:space="preserve">Розробка плану червоних ліній магістральних вулиць міста Кіровограда </t>
  </si>
  <si>
    <t>Розробка розділу інженерно-технічних заходів цивільного захисту (цивільної оборони) на особливий період та мирний час</t>
  </si>
  <si>
    <r>
      <t xml:space="preserve">Субвенція з місцевого бюджету державному бюджету на виконання програм соціально-економічного та культурного розвитку регіонів                               </t>
    </r>
    <r>
      <rPr>
        <sz val="10"/>
        <rFont val="Times New Roman"/>
        <family val="1"/>
      </rPr>
      <t xml:space="preserve">на виконання міської Програми запобігання надзвичайним ситуаціям та ліквідації їх наслідків на 2015 рік на придбання бойового одягу і спорядження для І державного пожежно-рятувального загону Управління ДСНС у Кіровоградській області </t>
    </r>
  </si>
  <si>
    <t>у тому числі субвенція з ДБ на капремонт будинків інвалідів</t>
  </si>
  <si>
    <t>100201</t>
  </si>
  <si>
    <t>Теплові мережі</t>
  </si>
  <si>
    <t>Капремонт житлового фонду місцевих органів влади</t>
  </si>
  <si>
    <t xml:space="preserve">КП "Ритуальна служба-спецкомбінат" </t>
  </si>
  <si>
    <t xml:space="preserve">Загальні і спеціалізовані стоматполіклініки </t>
  </si>
  <si>
    <t>Капітальний ремонт системи опалення будівлі по вул. В.Перспективній,41</t>
  </si>
  <si>
    <r>
      <t xml:space="preserve">Управління власності та приватизації комунального майна </t>
    </r>
    <r>
      <rPr>
        <i/>
        <sz val="12"/>
        <color indexed="8"/>
        <rFont val="Times New Roman"/>
        <family val="1"/>
      </rPr>
      <t>(Капітальний ремонт внутрішніх теплових мереж та будівлі                                        по вул. В.Перспективна, 41)</t>
    </r>
  </si>
  <si>
    <t>Капітальний ремонт нежитлового приміщення по вул.50 років Жовтня, 14</t>
  </si>
  <si>
    <t>Капітальний ремонт будівлі по вул. Жовтневої революції, 58</t>
  </si>
  <si>
    <t>Капітальний ремонт будівлі по вул. Калініна, 4</t>
  </si>
  <si>
    <t xml:space="preserve">Капітальний ремонт будівлі по вул. Пашутінській, 13 </t>
  </si>
  <si>
    <t>Капітальний ремонт нежитлового приміщення по вул.Гагаріна,3-а</t>
  </si>
  <si>
    <t>з них за рахунок субвенції з держбюджету</t>
  </si>
  <si>
    <t>з них за рахунок субвенції з держбюджету на капремонт внутрішньодворових доріг</t>
  </si>
  <si>
    <t xml:space="preserve">Реконструкція магістральних теплових мереж по вул. Гагаріна </t>
  </si>
  <si>
    <t>Будівництво пункту охорони Алеї почесних поховань                               на Ровенському кладовищі</t>
  </si>
  <si>
    <r>
      <t>Субвенція з місцевого бюджету державному бюджету на виконання програм соціально-економічного та культурного розвитку регіонів</t>
    </r>
    <r>
      <rPr>
        <b/>
        <sz val="11"/>
        <rFont val="Times New Roman"/>
        <family val="1"/>
      </rPr>
      <t xml:space="preserve"> </t>
    </r>
    <r>
      <rPr>
        <sz val="12"/>
        <rFont val="Times New Roman"/>
        <family val="1"/>
      </rPr>
      <t xml:space="preserve">на виконання міської Програми запобігання надзвичайним ситуаціям та ліквідації їх наслідків на 2015 рік </t>
    </r>
  </si>
  <si>
    <r>
      <t xml:space="preserve">бюджету Кіровського  району </t>
    </r>
    <r>
      <rPr>
        <i/>
        <sz val="12"/>
        <rFont val="Times New Roman"/>
        <family val="1"/>
      </rPr>
      <t>(на комп"ютерізацію УСЗН)</t>
    </r>
  </si>
  <si>
    <r>
      <t xml:space="preserve">бюджету Ленінського  району </t>
    </r>
    <r>
      <rPr>
        <i/>
        <sz val="12"/>
        <rFont val="Times New Roman"/>
        <family val="1"/>
      </rPr>
      <t>(на комп"ютерізацію УСЗН)</t>
    </r>
  </si>
  <si>
    <t>Внески  у статутні капітали суб'єктів підприємницької діяльності</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</si>
</sst>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
    <numFmt numFmtId="201" formatCode="#,##0.0"/>
    <numFmt numFmtId="202" formatCode="0.000"/>
    <numFmt numFmtId="203" formatCode="0.0"/>
    <numFmt numFmtId="204" formatCode="000000"/>
    <numFmt numFmtId="205" formatCode="#,##0.0000"/>
    <numFmt numFmtId="206" formatCode="0.0000000"/>
    <numFmt numFmtId="207" formatCode="0.000000"/>
    <numFmt numFmtId="208" formatCode="0.00000"/>
    <numFmt numFmtId="209" formatCode="0.0000"/>
    <numFmt numFmtId="210" formatCode="#,##0.00000"/>
    <numFmt numFmtId="211" formatCode="#,##0.000000"/>
    <numFmt numFmtId="212" formatCode="#,##0.0000000"/>
  </numFmts>
  <fonts count="86">
    <font>
      <sz val="10"/>
      <name val="Arial"/>
      <family val="0"/>
    </font>
    <font>
      <sz val="10"/>
      <name val="Times New Roman"/>
      <family val="1"/>
    </font>
    <font>
      <sz val="8"/>
      <name val="Times New Roman"/>
      <family val="1"/>
    </font>
    <font>
      <sz val="9"/>
      <name val="Times New Roman"/>
      <family val="1"/>
    </font>
    <font>
      <b/>
      <sz val="10"/>
      <name val="Arial"/>
      <family val="0"/>
    </font>
    <font>
      <sz val="10"/>
      <name val="Helv"/>
      <family val="0"/>
    </font>
    <font>
      <sz val="11"/>
      <name val="Times New Roman"/>
      <family val="1"/>
    </font>
    <font>
      <b/>
      <sz val="11"/>
      <name val="Times New Roman"/>
      <family val="1"/>
    </font>
    <font>
      <b/>
      <sz val="10"/>
      <name val="Times New Roman"/>
      <family val="1"/>
    </font>
    <font>
      <sz val="10"/>
      <color indexed="8"/>
      <name val="Times New Roman"/>
      <family val="1"/>
    </font>
    <font>
      <sz val="12"/>
      <name val="Arial"/>
      <family val="0"/>
    </font>
    <font>
      <sz val="11"/>
      <color indexed="8"/>
      <name val="Times New Roman"/>
      <family val="1"/>
    </font>
    <font>
      <b/>
      <sz val="11"/>
      <color indexed="8"/>
      <name val="Times New Roman"/>
      <family val="1"/>
    </font>
    <font>
      <b/>
      <sz val="12"/>
      <name val="Times New Roman"/>
      <family val="1"/>
    </font>
    <font>
      <b/>
      <sz val="13"/>
      <name val="Times New Roman"/>
      <family val="1"/>
    </font>
    <font>
      <sz val="12"/>
      <name val="Times New Roman"/>
      <family val="1"/>
    </font>
    <font>
      <i/>
      <sz val="11"/>
      <name val="Times New Roman"/>
      <family val="1"/>
    </font>
    <font>
      <i/>
      <sz val="12"/>
      <name val="Arial"/>
      <family val="0"/>
    </font>
    <font>
      <i/>
      <sz val="10"/>
      <name val="Arial"/>
      <family val="0"/>
    </font>
    <font>
      <sz val="13"/>
      <name val="Times New Roman"/>
      <family val="1"/>
    </font>
    <font>
      <sz val="12"/>
      <color indexed="8"/>
      <name val="Times New Roman"/>
      <family val="1"/>
    </font>
    <font>
      <u val="single"/>
      <sz val="11"/>
      <color indexed="12"/>
      <name val="Arial"/>
      <family val="0"/>
    </font>
    <font>
      <u val="single"/>
      <sz val="11"/>
      <color indexed="36"/>
      <name val="Arial"/>
      <family val="0"/>
    </font>
    <font>
      <b/>
      <sz val="11"/>
      <name val="Calibri"/>
      <family val="2"/>
    </font>
    <font>
      <sz val="11"/>
      <color indexed="10"/>
      <name val="Times New Roman"/>
      <family val="1"/>
    </font>
    <font>
      <sz val="10"/>
      <color indexed="8"/>
      <name val="ARIAL"/>
      <family val="0"/>
    </font>
    <font>
      <sz val="8"/>
      <name val="Arial"/>
      <family val="0"/>
    </font>
    <font>
      <sz val="11"/>
      <name val="Arial"/>
      <family val="0"/>
    </font>
    <font>
      <b/>
      <sz val="11"/>
      <name val="Arial"/>
      <family val="0"/>
    </font>
    <font>
      <i/>
      <sz val="11"/>
      <name val="Arial"/>
      <family val="0"/>
    </font>
    <font>
      <sz val="10"/>
      <color indexed="10"/>
      <name val="Arial"/>
      <family val="0"/>
    </font>
    <font>
      <b/>
      <sz val="10"/>
      <color indexed="10"/>
      <name val="Arial"/>
      <family val="0"/>
    </font>
    <font>
      <sz val="12"/>
      <color indexed="10"/>
      <name val="Arial"/>
      <family val="0"/>
    </font>
    <font>
      <i/>
      <sz val="12"/>
      <color indexed="10"/>
      <name val="Arial"/>
      <family val="0"/>
    </font>
    <font>
      <b/>
      <sz val="10"/>
      <color indexed="10"/>
      <name val="Times New Roman"/>
      <family val="1"/>
    </font>
    <font>
      <b/>
      <sz val="14"/>
      <name val="Times New Roman"/>
      <family val="1"/>
    </font>
    <font>
      <i/>
      <sz val="12"/>
      <name val="Times New Roman"/>
      <family val="1"/>
    </font>
    <font>
      <sz val="14"/>
      <name val="Times New Roman"/>
      <family val="1"/>
    </font>
    <font>
      <b/>
      <sz val="12"/>
      <color indexed="8"/>
      <name val="Times New Roman"/>
      <family val="1"/>
    </font>
    <font>
      <b/>
      <sz val="12"/>
      <name val="Calibri"/>
      <family val="2"/>
    </font>
    <font>
      <b/>
      <i/>
      <sz val="12"/>
      <name val="Times New Roman"/>
      <family val="1"/>
    </font>
    <font>
      <b/>
      <i/>
      <sz val="10"/>
      <name val="Arial"/>
      <family val="0"/>
    </font>
    <font>
      <sz val="11.5"/>
      <name val="Times New Roman"/>
      <family val="1"/>
    </font>
    <font>
      <b/>
      <i/>
      <sz val="11"/>
      <name val="Times New Roman"/>
      <family val="1"/>
    </font>
    <font>
      <b/>
      <sz val="11.5"/>
      <name val="Times New Roman"/>
      <family val="1"/>
    </font>
    <font>
      <sz val="11"/>
      <color indexed="14"/>
      <name val="Times New Roman"/>
      <family val="1"/>
    </font>
    <font>
      <b/>
      <sz val="12"/>
      <name val="Arial"/>
      <family val="0"/>
    </font>
    <font>
      <i/>
      <sz val="11.5"/>
      <name val="Times New Roman"/>
      <family val="1"/>
    </font>
    <font>
      <sz val="11.5"/>
      <color indexed="8"/>
      <name val="Times New Roman"/>
      <family val="1"/>
    </font>
    <font>
      <b/>
      <i/>
      <sz val="11.5"/>
      <name val="Times New Roman"/>
      <family val="1"/>
    </font>
    <font>
      <sz val="10"/>
      <color indexed="10"/>
      <name val="Times New Roman"/>
      <family val="1"/>
    </font>
    <font>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style="medium"/>
      <right style="thin"/>
      <top>
        <color indexed="63"/>
      </top>
      <bottom>
        <color indexed="63"/>
      </bottom>
    </border>
    <border>
      <left>
        <color indexed="63"/>
      </left>
      <right>
        <color indexed="63"/>
      </right>
      <top style="thin"/>
      <bottom style="thin"/>
    </border>
    <border>
      <left>
        <color indexed="63"/>
      </left>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thin"/>
      <right style="thin"/>
      <top style="medium"/>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1" applyNumberFormat="0" applyAlignment="0" applyProtection="0"/>
    <xf numFmtId="0" fontId="72" fillId="26" borderId="2" applyNumberFormat="0" applyAlignment="0" applyProtection="0"/>
    <xf numFmtId="0" fontId="73" fillId="26"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5" fillId="0" borderId="0">
      <alignment vertical="top"/>
      <protection/>
    </xf>
    <xf numFmtId="0" fontId="77" fillId="0" borderId="6" applyNumberFormat="0" applyFill="0" applyAlignment="0" applyProtection="0"/>
    <xf numFmtId="0" fontId="78" fillId="27" borderId="7" applyNumberFormat="0" applyAlignment="0" applyProtection="0"/>
    <xf numFmtId="0" fontId="79" fillId="0" borderId="0" applyNumberFormat="0" applyFill="0" applyBorder="0" applyAlignment="0" applyProtection="0"/>
    <xf numFmtId="0" fontId="80" fillId="28" borderId="0" applyNumberFormat="0" applyBorder="0" applyAlignment="0" applyProtection="0"/>
    <xf numFmtId="0" fontId="22"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5" fillId="31" borderId="0" applyNumberFormat="0" applyBorder="0" applyAlignment="0" applyProtection="0"/>
  </cellStyleXfs>
  <cellXfs count="744">
    <xf numFmtId="0" fontId="0" fillId="0" borderId="0" xfId="0" applyAlignment="1">
      <alignment/>
    </xf>
    <xf numFmtId="0" fontId="0" fillId="0" borderId="0" xfId="0" applyFill="1" applyAlignment="1">
      <alignment/>
    </xf>
    <xf numFmtId="0" fontId="10"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4" fontId="4" fillId="0" borderId="0" xfId="0" applyNumberFormat="1" applyFont="1" applyFill="1" applyAlignment="1">
      <alignment/>
    </xf>
    <xf numFmtId="4" fontId="0" fillId="0" borderId="0" xfId="0" applyNumberFormat="1" applyFill="1" applyAlignment="1">
      <alignment/>
    </xf>
    <xf numFmtId="4" fontId="6" fillId="0" borderId="0" xfId="0" applyNumberFormat="1" applyFont="1" applyFill="1" applyBorder="1" applyAlignment="1">
      <alignment horizontal="center" vertical="center"/>
    </xf>
    <xf numFmtId="0" fontId="17" fillId="0" borderId="0" xfId="0" applyFont="1" applyFill="1" applyAlignment="1">
      <alignment/>
    </xf>
    <xf numFmtId="0" fontId="4" fillId="0" borderId="0" xfId="0" applyFont="1" applyFill="1" applyBorder="1" applyAlignment="1">
      <alignment/>
    </xf>
    <xf numFmtId="4" fontId="8" fillId="0" borderId="0" xfId="0" applyNumberFormat="1" applyFont="1" applyFill="1" applyBorder="1" applyAlignment="1">
      <alignment horizontal="center" vertical="center"/>
    </xf>
    <xf numFmtId="0" fontId="0" fillId="0" borderId="0" xfId="0" applyFill="1" applyBorder="1" applyAlignment="1">
      <alignment horizontal="center"/>
    </xf>
    <xf numFmtId="4" fontId="4" fillId="0" borderId="0" xfId="0" applyNumberFormat="1" applyFont="1" applyFill="1" applyBorder="1" applyAlignment="1">
      <alignment/>
    </xf>
    <xf numFmtId="0" fontId="10" fillId="0" borderId="0" xfId="0" applyFont="1" applyFill="1" applyBorder="1" applyAlignment="1">
      <alignment/>
    </xf>
    <xf numFmtId="0" fontId="17"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center"/>
    </xf>
    <xf numFmtId="4" fontId="7" fillId="0" borderId="0"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0" fontId="0" fillId="0" borderId="0" xfId="0" applyFill="1" applyAlignment="1">
      <alignment horizontal="center"/>
    </xf>
    <xf numFmtId="0" fontId="10" fillId="0" borderId="0" xfId="0" applyFont="1" applyFill="1" applyBorder="1" applyAlignment="1">
      <alignment horizontal="center"/>
    </xf>
    <xf numFmtId="0" fontId="17" fillId="0" borderId="0" xfId="0" applyFont="1" applyFill="1" applyBorder="1" applyAlignment="1">
      <alignment horizontal="center"/>
    </xf>
    <xf numFmtId="4" fontId="10" fillId="0" borderId="0" xfId="0" applyNumberFormat="1"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Alignment="1">
      <alignment/>
    </xf>
    <xf numFmtId="0" fontId="9"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center"/>
    </xf>
    <xf numFmtId="0" fontId="2" fillId="0" borderId="0" xfId="0" applyFont="1" applyFill="1" applyAlignment="1">
      <alignment horizontal="right"/>
    </xf>
    <xf numFmtId="0" fontId="7" fillId="0" borderId="10" xfId="0" applyFont="1" applyFill="1" applyBorder="1" applyAlignment="1">
      <alignment vertical="top" wrapText="1"/>
    </xf>
    <xf numFmtId="4" fontId="7" fillId="0" borderId="10" xfId="0" applyNumberFormat="1" applyFont="1" applyFill="1" applyBorder="1" applyAlignment="1">
      <alignment horizontal="center" vertical="center"/>
    </xf>
    <xf numFmtId="4" fontId="7" fillId="0" borderId="11"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left" vertical="center" wrapText="1"/>
    </xf>
    <xf numFmtId="201" fontId="6" fillId="0"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4" xfId="0" applyFont="1" applyFill="1" applyBorder="1" applyAlignment="1">
      <alignment vertical="center" wrapText="1"/>
    </xf>
    <xf numFmtId="4" fontId="6" fillId="0" borderId="14" xfId="0" applyNumberFormat="1" applyFont="1" applyFill="1" applyBorder="1" applyAlignment="1">
      <alignment horizontal="center" vertical="center"/>
    </xf>
    <xf numFmtId="200" fontId="11"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4" fontId="6" fillId="0" borderId="11"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19" fillId="0" borderId="0" xfId="0" applyNumberFormat="1" applyFont="1" applyFill="1" applyBorder="1" applyAlignment="1">
      <alignment horizontal="left" vertical="center" wrapText="1"/>
    </xf>
    <xf numFmtId="4" fontId="0" fillId="0" borderId="0" xfId="0" applyNumberFormat="1" applyFill="1" applyBorder="1" applyAlignment="1">
      <alignment/>
    </xf>
    <xf numFmtId="0" fontId="1" fillId="0" borderId="0" xfId="0" applyFont="1" applyFill="1" applyBorder="1" applyAlignment="1">
      <alignment/>
    </xf>
    <xf numFmtId="4" fontId="7"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4" fontId="7" fillId="0" borderId="16" xfId="0" applyNumberFormat="1" applyFont="1" applyFill="1" applyBorder="1" applyAlignment="1">
      <alignment horizontal="center" vertical="center" wrapText="1"/>
    </xf>
    <xf numFmtId="0" fontId="12" fillId="0" borderId="15" xfId="0" applyFont="1" applyFill="1" applyBorder="1" applyAlignment="1">
      <alignment horizontal="left" vertical="top" wrapText="1"/>
    </xf>
    <xf numFmtId="4" fontId="7" fillId="0" borderId="18"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4" fontId="7" fillId="0" borderId="20" xfId="0" applyNumberFormat="1" applyFont="1" applyFill="1" applyBorder="1" applyAlignment="1">
      <alignment horizontal="center" vertical="center" wrapText="1"/>
    </xf>
    <xf numFmtId="0" fontId="1" fillId="0" borderId="0" xfId="0" applyFont="1" applyFill="1" applyBorder="1" applyAlignment="1">
      <alignment horizontal="center"/>
    </xf>
    <xf numFmtId="4" fontId="6" fillId="0" borderId="20" xfId="0" applyNumberFormat="1" applyFont="1" applyFill="1" applyBorder="1" applyAlignment="1">
      <alignment horizontal="center" vertical="center"/>
    </xf>
    <xf numFmtId="4" fontId="6" fillId="0" borderId="16"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4" xfId="0" applyNumberFormat="1" applyFont="1" applyFill="1" applyBorder="1" applyAlignment="1">
      <alignment vertical="center" wrapText="1"/>
    </xf>
    <xf numFmtId="49" fontId="6" fillId="0" borderId="21"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7" fillId="0" borderId="10" xfId="0"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0" fontId="1" fillId="0" borderId="0" xfId="0" applyFont="1" applyAlignment="1">
      <alignment horizontal="left" vertical="center" wrapText="1"/>
    </xf>
    <xf numFmtId="49" fontId="7"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top" wrapText="1"/>
    </xf>
    <xf numFmtId="49" fontId="7"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49" fontId="7" fillId="0" borderId="10" xfId="0" applyNumberFormat="1" applyFont="1" applyFill="1" applyBorder="1" applyAlignment="1">
      <alignment vertical="center" wrapText="1"/>
    </xf>
    <xf numFmtId="0" fontId="15" fillId="0" borderId="0" xfId="0" applyFont="1" applyFill="1" applyBorder="1" applyAlignment="1">
      <alignment horizontal="center" wrapText="1"/>
    </xf>
    <xf numFmtId="0" fontId="13" fillId="0" borderId="0" xfId="0" applyFont="1" applyFill="1" applyBorder="1" applyAlignment="1">
      <alignment horizontal="center" vertical="top" wrapText="1"/>
    </xf>
    <xf numFmtId="0" fontId="27" fillId="0" borderId="0" xfId="0" applyFont="1" applyFill="1" applyAlignment="1">
      <alignment/>
    </xf>
    <xf numFmtId="0" fontId="6" fillId="0" borderId="0" xfId="0" applyFont="1" applyFill="1" applyAlignment="1">
      <alignment horizontal="right"/>
    </xf>
    <xf numFmtId="0" fontId="6" fillId="0" borderId="0" xfId="0" applyFont="1" applyFill="1" applyBorder="1" applyAlignment="1">
      <alignment horizontal="center" wrapText="1"/>
    </xf>
    <xf numFmtId="0" fontId="6" fillId="0" borderId="0" xfId="0" applyFont="1" applyAlignment="1">
      <alignment horizontal="left" vertical="center" wrapText="1"/>
    </xf>
    <xf numFmtId="49" fontId="6" fillId="0" borderId="0" xfId="0" applyNumberFormat="1" applyFont="1" applyFill="1" applyBorder="1" applyAlignment="1">
      <alignment horizontal="left" vertical="center" wrapText="1"/>
    </xf>
    <xf numFmtId="4" fontId="6" fillId="0" borderId="2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0" fontId="29" fillId="0" borderId="14" xfId="0" applyFont="1" applyFill="1" applyBorder="1" applyAlignment="1">
      <alignment/>
    </xf>
    <xf numFmtId="0" fontId="0" fillId="32" borderId="0" xfId="0" applyFill="1" applyAlignment="1">
      <alignment/>
    </xf>
    <xf numFmtId="49" fontId="19" fillId="32"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0" fontId="6" fillId="0" borderId="14" xfId="0"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6" fillId="0" borderId="24" xfId="0" applyFont="1" applyFill="1" applyBorder="1" applyAlignment="1">
      <alignment horizontal="center" wrapText="1"/>
    </xf>
    <xf numFmtId="0" fontId="15" fillId="0" borderId="25" xfId="0" applyFont="1" applyFill="1" applyBorder="1" applyAlignment="1">
      <alignment horizontal="center" wrapText="1"/>
    </xf>
    <xf numFmtId="49" fontId="15" fillId="0" borderId="25" xfId="0" applyNumberFormat="1" applyFont="1" applyFill="1" applyBorder="1" applyAlignment="1">
      <alignment horizontal="center" wrapText="1"/>
    </xf>
    <xf numFmtId="4" fontId="7" fillId="0" borderId="19" xfId="0" applyNumberFormat="1" applyFont="1" applyFill="1" applyBorder="1" applyAlignment="1">
      <alignment horizontal="center" vertical="center"/>
    </xf>
    <xf numFmtId="4" fontId="16" fillId="0" borderId="19" xfId="0" applyNumberFormat="1" applyFont="1" applyFill="1" applyBorder="1" applyAlignment="1">
      <alignment horizontal="center" vertical="center"/>
    </xf>
    <xf numFmtId="4" fontId="16" fillId="0" borderId="10" xfId="0" applyNumberFormat="1" applyFont="1" applyFill="1" applyBorder="1" applyAlignment="1">
      <alignment horizontal="center" vertical="center"/>
    </xf>
    <xf numFmtId="0" fontId="27" fillId="0" borderId="17" xfId="0" applyFont="1" applyFill="1" applyBorder="1" applyAlignment="1">
      <alignment/>
    </xf>
    <xf numFmtId="0" fontId="29" fillId="0" borderId="13" xfId="0" applyFont="1" applyFill="1" applyBorder="1" applyAlignment="1">
      <alignment/>
    </xf>
    <xf numFmtId="0" fontId="27" fillId="0" borderId="12" xfId="0" applyFont="1" applyFill="1" applyBorder="1" applyAlignment="1">
      <alignment/>
    </xf>
    <xf numFmtId="0" fontId="27" fillId="0" borderId="13" xfId="0" applyFont="1" applyFill="1" applyBorder="1" applyAlignment="1">
      <alignment/>
    </xf>
    <xf numFmtId="0" fontId="27" fillId="0" borderId="26" xfId="0" applyFont="1" applyFill="1" applyBorder="1" applyAlignment="1">
      <alignment/>
    </xf>
    <xf numFmtId="0" fontId="28" fillId="0" borderId="12" xfId="0" applyFont="1" applyFill="1" applyBorder="1" applyAlignment="1">
      <alignment/>
    </xf>
    <xf numFmtId="4" fontId="7" fillId="0" borderId="27" xfId="0" applyNumberFormat="1" applyFont="1" applyFill="1" applyBorder="1" applyAlignment="1">
      <alignment horizontal="center" vertical="center" wrapText="1"/>
    </xf>
    <xf numFmtId="4" fontId="7" fillId="0" borderId="28"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7" fillId="0" borderId="31" xfId="0" applyNumberFormat="1" applyFont="1" applyFill="1" applyBorder="1" applyAlignment="1">
      <alignment horizontal="center" vertical="center"/>
    </xf>
    <xf numFmtId="0" fontId="27" fillId="0" borderId="17" xfId="0" applyFont="1" applyFill="1" applyBorder="1" applyAlignment="1">
      <alignment/>
    </xf>
    <xf numFmtId="0" fontId="30" fillId="0" borderId="0" xfId="0" applyFont="1" applyFill="1" applyAlignment="1">
      <alignment/>
    </xf>
    <xf numFmtId="0" fontId="30" fillId="0" borderId="0" xfId="0" applyFont="1" applyFill="1" applyBorder="1" applyAlignment="1">
      <alignment/>
    </xf>
    <xf numFmtId="0" fontId="31" fillId="0" borderId="0" xfId="0" applyFont="1" applyFill="1" applyBorder="1" applyAlignment="1">
      <alignment/>
    </xf>
    <xf numFmtId="0" fontId="30" fillId="0" borderId="0" xfId="0" applyFont="1" applyFill="1" applyBorder="1" applyAlignment="1">
      <alignment horizontal="center"/>
    </xf>
    <xf numFmtId="0" fontId="32" fillId="0" borderId="0" xfId="0" applyFont="1" applyFill="1" applyBorder="1" applyAlignment="1">
      <alignment/>
    </xf>
    <xf numFmtId="0" fontId="33" fillId="0" borderId="0" xfId="0" applyFont="1" applyFill="1" applyBorder="1" applyAlignment="1">
      <alignment/>
    </xf>
    <xf numFmtId="4" fontId="31" fillId="0" borderId="0" xfId="0" applyNumberFormat="1" applyFont="1" applyFill="1" applyBorder="1" applyAlignment="1">
      <alignment/>
    </xf>
    <xf numFmtId="4" fontId="30" fillId="0" borderId="0" xfId="0" applyNumberFormat="1" applyFont="1" applyFill="1" applyAlignment="1">
      <alignment/>
    </xf>
    <xf numFmtId="4" fontId="30" fillId="0" borderId="0" xfId="0" applyNumberFormat="1" applyFont="1" applyFill="1" applyBorder="1" applyAlignment="1">
      <alignment/>
    </xf>
    <xf numFmtId="4" fontId="34"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0" fontId="7" fillId="0" borderId="15" xfId="0" applyFont="1" applyFill="1" applyBorder="1" applyAlignment="1">
      <alignment vertical="center" wrapText="1"/>
    </xf>
    <xf numFmtId="49" fontId="7" fillId="0" borderId="15" xfId="0" applyNumberFormat="1" applyFont="1" applyFill="1" applyBorder="1" applyAlignment="1">
      <alignment horizontal="left" vertical="center" wrapText="1"/>
    </xf>
    <xf numFmtId="4" fontId="7" fillId="0" borderId="15" xfId="0" applyNumberFormat="1" applyFont="1" applyFill="1" applyBorder="1" applyAlignment="1">
      <alignment horizontal="center" vertical="center"/>
    </xf>
    <xf numFmtId="4" fontId="7"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 fontId="6" fillId="0" borderId="34" xfId="0" applyNumberFormat="1" applyFont="1" applyFill="1" applyBorder="1" applyAlignment="1">
      <alignment horizontal="center" vertical="center"/>
    </xf>
    <xf numFmtId="4" fontId="6" fillId="0" borderId="36" xfId="0" applyNumberFormat="1" applyFont="1" applyFill="1" applyBorder="1" applyAlignment="1">
      <alignment horizontal="center" vertical="center"/>
    </xf>
    <xf numFmtId="0" fontId="35" fillId="0" borderId="37" xfId="0" applyFont="1" applyFill="1" applyBorder="1" applyAlignment="1">
      <alignment vertical="center" wrapText="1"/>
    </xf>
    <xf numFmtId="201" fontId="6" fillId="0" borderId="10" xfId="0" applyNumberFormat="1" applyFont="1" applyFill="1" applyBorder="1" applyAlignment="1">
      <alignment horizontal="center" vertical="top" wrapText="1"/>
    </xf>
    <xf numFmtId="4" fontId="6" fillId="0" borderId="15" xfId="0" applyNumberFormat="1" applyFont="1" applyFill="1" applyBorder="1" applyAlignment="1">
      <alignment horizontal="center" vertical="center"/>
    </xf>
    <xf numFmtId="4" fontId="6" fillId="0" borderId="18" xfId="0" applyNumberFormat="1" applyFont="1" applyFill="1" applyBorder="1" applyAlignment="1">
      <alignment horizontal="center" vertical="center"/>
    </xf>
    <xf numFmtId="201" fontId="36" fillId="4" borderId="10" xfId="0" applyNumberFormat="1" applyFont="1" applyFill="1" applyBorder="1" applyAlignment="1">
      <alignment horizontal="center" vertical="center" wrapText="1"/>
    </xf>
    <xf numFmtId="0" fontId="0" fillId="0" borderId="10" xfId="0" applyFont="1" applyFill="1" applyBorder="1" applyAlignment="1">
      <alignment/>
    </xf>
    <xf numFmtId="49" fontId="6" fillId="4" borderId="15" xfId="0" applyNumberFormat="1" applyFont="1" applyFill="1" applyBorder="1" applyAlignment="1">
      <alignment horizontal="center" vertical="top" wrapText="1"/>
    </xf>
    <xf numFmtId="4" fontId="6" fillId="4" borderId="15" xfId="0" applyNumberFormat="1" applyFont="1" applyFill="1" applyBorder="1" applyAlignment="1">
      <alignment horizontal="center" vertical="center"/>
    </xf>
    <xf numFmtId="4" fontId="6" fillId="4" borderId="18" xfId="0" applyNumberFormat="1" applyFont="1" applyFill="1" applyBorder="1" applyAlignment="1">
      <alignment horizontal="center" vertical="center"/>
    </xf>
    <xf numFmtId="0" fontId="0" fillId="4" borderId="0" xfId="0" applyFont="1" applyFill="1" applyAlignment="1">
      <alignment/>
    </xf>
    <xf numFmtId="0" fontId="0" fillId="33" borderId="0" xfId="0" applyFill="1" applyAlignment="1">
      <alignment/>
    </xf>
    <xf numFmtId="49" fontId="13" fillId="33" borderId="15" xfId="0" applyNumberFormat="1" applyFont="1" applyFill="1" applyBorder="1" applyAlignment="1">
      <alignment horizontal="center" vertical="center" wrapText="1"/>
    </xf>
    <xf numFmtId="4" fontId="13" fillId="33" borderId="15" xfId="0" applyNumberFormat="1" applyFont="1" applyFill="1" applyBorder="1" applyAlignment="1">
      <alignment horizontal="center" vertical="center" wrapText="1"/>
    </xf>
    <xf numFmtId="4" fontId="13" fillId="33" borderId="18"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 fontId="15" fillId="0" borderId="27" xfId="0" applyNumberFormat="1" applyFont="1" applyFill="1" applyBorder="1" applyAlignment="1">
      <alignment horizontal="center" vertical="center" wrapText="1"/>
    </xf>
    <xf numFmtId="201" fontId="36" fillId="0" borderId="10" xfId="0" applyNumberFormat="1" applyFont="1" applyFill="1" applyBorder="1" applyAlignment="1">
      <alignment horizontal="center" vertical="center" wrapText="1"/>
    </xf>
    <xf numFmtId="201" fontId="15" fillId="0" borderId="10"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201" fontId="13" fillId="33" borderId="18" xfId="0" applyNumberFormat="1" applyFont="1" applyFill="1" applyBorder="1" applyAlignment="1">
      <alignment horizontal="center" vertical="center" wrapText="1"/>
    </xf>
    <xf numFmtId="201" fontId="13"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4" fontId="13" fillId="0" borderId="10"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wrapText="1"/>
    </xf>
    <xf numFmtId="200" fontId="20" fillId="0" borderId="10" xfId="0" applyNumberFormat="1" applyFont="1" applyFill="1" applyBorder="1" applyAlignment="1">
      <alignment horizontal="center" vertical="center" wrapText="1"/>
    </xf>
    <xf numFmtId="0" fontId="17" fillId="0" borderId="14" xfId="0" applyFont="1" applyFill="1" applyBorder="1" applyAlignment="1">
      <alignment/>
    </xf>
    <xf numFmtId="4" fontId="36" fillId="0" borderId="10" xfId="0" applyNumberFormat="1" applyFont="1" applyFill="1" applyBorder="1" applyAlignment="1">
      <alignment horizontal="center" vertical="center"/>
    </xf>
    <xf numFmtId="201" fontId="17" fillId="0" borderId="14" xfId="0" applyNumberFormat="1" applyFont="1" applyFill="1" applyBorder="1" applyAlignment="1">
      <alignment horizontal="center"/>
    </xf>
    <xf numFmtId="49" fontId="15" fillId="0" borderId="10" xfId="0" applyNumberFormat="1" applyFont="1" applyFill="1" applyBorder="1" applyAlignment="1">
      <alignment horizontal="center" vertical="top" wrapText="1"/>
    </xf>
    <xf numFmtId="201" fontId="15" fillId="0" borderId="10" xfId="0" applyNumberFormat="1" applyFont="1" applyFill="1" applyBorder="1" applyAlignment="1">
      <alignment horizontal="center" vertical="top" wrapText="1"/>
    </xf>
    <xf numFmtId="49" fontId="13" fillId="0" borderId="22" xfId="0" applyNumberFormat="1" applyFont="1" applyFill="1" applyBorder="1" applyAlignment="1">
      <alignment horizontal="center" vertical="center" wrapText="1"/>
    </xf>
    <xf numFmtId="49" fontId="15" fillId="0" borderId="22" xfId="0" applyNumberFormat="1" applyFont="1" applyFill="1" applyBorder="1" applyAlignment="1">
      <alignment horizontal="center" vertical="top" wrapText="1"/>
    </xf>
    <xf numFmtId="201" fontId="15" fillId="0" borderId="10" xfId="0" applyNumberFormat="1" applyFont="1" applyFill="1" applyBorder="1" applyAlignment="1">
      <alignment horizontal="center" vertical="center"/>
    </xf>
    <xf numFmtId="49" fontId="15" fillId="0" borderId="14" xfId="0" applyNumberFormat="1" applyFont="1" applyFill="1" applyBorder="1" applyAlignment="1">
      <alignment vertical="center" wrapText="1"/>
    </xf>
    <xf numFmtId="4" fontId="15" fillId="0" borderId="14" xfId="0" applyNumberFormat="1" applyFont="1" applyFill="1" applyBorder="1" applyAlignment="1">
      <alignment horizontal="center" vertical="center"/>
    </xf>
    <xf numFmtId="49" fontId="15" fillId="0" borderId="21" xfId="0" applyNumberFormat="1" applyFont="1" applyFill="1" applyBorder="1" applyAlignment="1">
      <alignment vertical="center" wrapText="1"/>
    </xf>
    <xf numFmtId="4" fontId="15" fillId="0" borderId="21" xfId="0" applyNumberFormat="1" applyFont="1" applyFill="1" applyBorder="1" applyAlignment="1">
      <alignment horizontal="center" vertical="center"/>
    </xf>
    <xf numFmtId="201" fontId="15" fillId="0" borderId="21" xfId="0" applyNumberFormat="1" applyFont="1" applyFill="1" applyBorder="1" applyAlignment="1">
      <alignment horizontal="center" vertical="center" wrapText="1"/>
    </xf>
    <xf numFmtId="49" fontId="15" fillId="0" borderId="15" xfId="0" applyNumberFormat="1" applyFont="1" applyFill="1" applyBorder="1" applyAlignment="1">
      <alignment vertical="center" wrapText="1"/>
    </xf>
    <xf numFmtId="4" fontId="15" fillId="0" borderId="15" xfId="0" applyNumberFormat="1" applyFont="1" applyFill="1" applyBorder="1" applyAlignment="1">
      <alignment horizontal="center" vertical="center"/>
    </xf>
    <xf numFmtId="201" fontId="15" fillId="0" borderId="15"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top" wrapText="1"/>
    </xf>
    <xf numFmtId="4" fontId="15" fillId="0" borderId="29" xfId="0" applyNumberFormat="1" applyFont="1" applyFill="1" applyBorder="1" applyAlignment="1">
      <alignment horizontal="center" vertical="center"/>
    </xf>
    <xf numFmtId="0" fontId="15" fillId="0" borderId="14" xfId="0" applyFont="1" applyFill="1" applyBorder="1" applyAlignment="1">
      <alignment horizontal="center" vertical="center"/>
    </xf>
    <xf numFmtId="201" fontId="15" fillId="0" borderId="14" xfId="0" applyNumberFormat="1" applyFont="1" applyFill="1" applyBorder="1" applyAlignment="1">
      <alignment horizontal="center" vertical="top" wrapText="1"/>
    </xf>
    <xf numFmtId="4" fontId="13" fillId="0" borderId="0" xfId="0" applyNumberFormat="1"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Fill="1" applyAlignment="1">
      <alignment horizontal="left" vertical="center" wrapText="1"/>
    </xf>
    <xf numFmtId="49" fontId="15" fillId="0" borderId="0" xfId="0" applyNumberFormat="1" applyFont="1" applyFill="1" applyBorder="1" applyAlignment="1">
      <alignment horizontal="left" vertical="center" wrapText="1"/>
    </xf>
    <xf numFmtId="4" fontId="10" fillId="0" borderId="0" xfId="0" applyNumberFormat="1" applyFont="1" applyFill="1" applyAlignment="1">
      <alignment/>
    </xf>
    <xf numFmtId="0" fontId="15" fillId="0" borderId="0" xfId="0" applyFont="1" applyFill="1" applyAlignment="1">
      <alignment/>
    </xf>
    <xf numFmtId="0" fontId="15" fillId="0" borderId="0" xfId="0" applyFont="1" applyFill="1" applyBorder="1" applyAlignment="1">
      <alignment/>
    </xf>
    <xf numFmtId="0" fontId="15" fillId="0" borderId="0" xfId="0" applyFont="1" applyFill="1" applyBorder="1" applyAlignment="1">
      <alignment horizontal="center"/>
    </xf>
    <xf numFmtId="49" fontId="15" fillId="32" borderId="0" xfId="0" applyNumberFormat="1" applyFont="1" applyFill="1" applyBorder="1" applyAlignment="1">
      <alignment horizontal="left" vertical="center" wrapText="1"/>
    </xf>
    <xf numFmtId="4" fontId="15" fillId="0" borderId="0" xfId="0" applyNumberFormat="1" applyFont="1" applyFill="1" applyBorder="1" applyAlignment="1">
      <alignment horizontal="center" vertical="center"/>
    </xf>
    <xf numFmtId="0" fontId="10" fillId="32" borderId="0" xfId="0" applyFont="1" applyFill="1" applyAlignment="1">
      <alignment/>
    </xf>
    <xf numFmtId="0" fontId="15" fillId="0" borderId="0" xfId="0" applyFont="1" applyFill="1" applyAlignment="1">
      <alignment horizontal="center"/>
    </xf>
    <xf numFmtId="201" fontId="15" fillId="0" borderId="20" xfId="0" applyNumberFormat="1" applyFont="1" applyFill="1" applyBorder="1" applyAlignment="1">
      <alignment horizontal="center" vertical="center" wrapText="1"/>
    </xf>
    <xf numFmtId="201" fontId="15" fillId="0" borderId="22"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 fontId="13" fillId="33" borderId="10" xfId="0" applyNumberFormat="1" applyFont="1" applyFill="1" applyBorder="1" applyAlignment="1">
      <alignment horizontal="center" vertical="center" wrapText="1"/>
    </xf>
    <xf numFmtId="201" fontId="13" fillId="33" borderId="10" xfId="0" applyNumberFormat="1" applyFont="1" applyFill="1" applyBorder="1" applyAlignment="1">
      <alignment horizontal="center" vertical="center" wrapText="1"/>
    </xf>
    <xf numFmtId="201" fontId="6" fillId="34" borderId="10" xfId="0" applyNumberFormat="1" applyFont="1" applyFill="1" applyBorder="1" applyAlignment="1">
      <alignment horizontal="center" vertical="top" wrapText="1"/>
    </xf>
    <xf numFmtId="201" fontId="36" fillId="34" borderId="10" xfId="0" applyNumberFormat="1" applyFont="1" applyFill="1" applyBorder="1" applyAlignment="1">
      <alignment horizontal="center" vertical="center" wrapText="1"/>
    </xf>
    <xf numFmtId="201" fontId="13" fillId="34" borderId="18" xfId="0" applyNumberFormat="1" applyFont="1" applyFill="1" applyBorder="1" applyAlignment="1">
      <alignment horizontal="center" vertical="center" wrapText="1"/>
    </xf>
    <xf numFmtId="201" fontId="13" fillId="34" borderId="10" xfId="0" applyNumberFormat="1" applyFont="1" applyFill="1" applyBorder="1" applyAlignment="1">
      <alignment horizontal="center" vertical="center" wrapText="1"/>
    </xf>
    <xf numFmtId="201" fontId="15" fillId="34" borderId="22" xfId="0" applyNumberFormat="1" applyFont="1" applyFill="1" applyBorder="1" applyAlignment="1">
      <alignment horizontal="center" vertical="center" wrapText="1"/>
    </xf>
    <xf numFmtId="201" fontId="15" fillId="34" borderId="10" xfId="0" applyNumberFormat="1" applyFont="1" applyFill="1" applyBorder="1" applyAlignment="1">
      <alignment horizontal="center" vertical="center" wrapText="1"/>
    </xf>
    <xf numFmtId="201" fontId="36" fillId="0" borderId="10" xfId="0" applyNumberFormat="1" applyFont="1" applyBorder="1" applyAlignment="1">
      <alignment horizontal="center" vertical="center" wrapText="1"/>
    </xf>
    <xf numFmtId="4" fontId="13" fillId="34" borderId="10" xfId="0" applyNumberFormat="1" applyFont="1" applyFill="1" applyBorder="1" applyAlignment="1">
      <alignment horizontal="center" vertical="center" wrapText="1"/>
    </xf>
    <xf numFmtId="4" fontId="13" fillId="33" borderId="10" xfId="0" applyNumberFormat="1" applyFont="1" applyFill="1" applyBorder="1" applyAlignment="1">
      <alignment horizontal="center" vertical="center"/>
    </xf>
    <xf numFmtId="0" fontId="4" fillId="33" borderId="0" xfId="0" applyFont="1" applyFill="1" applyAlignment="1">
      <alignment/>
    </xf>
    <xf numFmtId="203" fontId="15" fillId="0" borderId="14" xfId="0" applyNumberFormat="1" applyFont="1" applyBorder="1" applyAlignment="1">
      <alignment horizontal="center" vertical="center" wrapText="1"/>
    </xf>
    <xf numFmtId="203" fontId="36" fillId="0" borderId="14" xfId="0" applyNumberFormat="1" applyFont="1" applyFill="1" applyBorder="1" applyAlignment="1">
      <alignment horizontal="center" vertical="center" wrapText="1"/>
    </xf>
    <xf numFmtId="203" fontId="36" fillId="0" borderId="14" xfId="0" applyNumberFormat="1" applyFont="1" applyBorder="1" applyAlignment="1">
      <alignment horizontal="center" vertical="center" wrapText="1"/>
    </xf>
    <xf numFmtId="203" fontId="15" fillId="0" borderId="14" xfId="0" applyNumberFormat="1" applyFont="1" applyFill="1" applyBorder="1" applyAlignment="1">
      <alignment horizontal="center" vertical="center" wrapText="1"/>
    </xf>
    <xf numFmtId="203" fontId="15" fillId="34" borderId="14" xfId="0" applyNumberFormat="1" applyFont="1" applyFill="1" applyBorder="1" applyAlignment="1">
      <alignment horizontal="center" vertical="center" wrapText="1"/>
    </xf>
    <xf numFmtId="201" fontId="36" fillId="0" borderId="14" xfId="0" applyNumberFormat="1" applyFont="1" applyBorder="1" applyAlignment="1">
      <alignment horizontal="center" vertical="center" wrapText="1"/>
    </xf>
    <xf numFmtId="201" fontId="15" fillId="0" borderId="14" xfId="0" applyNumberFormat="1" applyFont="1" applyBorder="1" applyAlignment="1">
      <alignment horizontal="center" vertical="center" wrapText="1"/>
    </xf>
    <xf numFmtId="49" fontId="13" fillId="33" borderId="23" xfId="0" applyNumberFormat="1" applyFont="1" applyFill="1" applyBorder="1" applyAlignment="1">
      <alignment horizontal="center" vertical="center" wrapText="1"/>
    </xf>
    <xf numFmtId="4" fontId="13" fillId="33" borderId="27" xfId="0" applyNumberFormat="1" applyFont="1" applyFill="1" applyBorder="1" applyAlignment="1">
      <alignment horizontal="center" vertical="center" wrapText="1"/>
    </xf>
    <xf numFmtId="4" fontId="13" fillId="33" borderId="20" xfId="0" applyNumberFormat="1" applyFont="1" applyFill="1" applyBorder="1" applyAlignment="1">
      <alignment horizontal="center" vertical="center" wrapText="1"/>
    </xf>
    <xf numFmtId="201" fontId="13" fillId="33" borderId="10" xfId="0" applyNumberFormat="1" applyFont="1" applyFill="1" applyBorder="1" applyAlignment="1">
      <alignment horizontal="center" vertical="center"/>
    </xf>
    <xf numFmtId="201" fontId="15" fillId="0" borderId="10" xfId="0" applyNumberFormat="1" applyFont="1" applyBorder="1" applyAlignment="1">
      <alignment horizontal="center" vertical="center" wrapText="1"/>
    </xf>
    <xf numFmtId="49" fontId="15" fillId="4" borderId="10" xfId="0" applyNumberFormat="1" applyFont="1" applyFill="1" applyBorder="1" applyAlignment="1">
      <alignment horizontal="center" vertical="center" wrapText="1"/>
    </xf>
    <xf numFmtId="0" fontId="15" fillId="4" borderId="10" xfId="0" applyFont="1" applyFill="1" applyBorder="1" applyAlignment="1">
      <alignment horizontal="left" vertical="center" wrapText="1"/>
    </xf>
    <xf numFmtId="49" fontId="36" fillId="4" borderId="10" xfId="0" applyNumberFormat="1" applyFont="1" applyFill="1" applyBorder="1" applyAlignment="1">
      <alignment horizontal="center" vertical="center" wrapText="1"/>
    </xf>
    <xf numFmtId="4" fontId="15" fillId="4" borderId="10" xfId="0" applyNumberFormat="1" applyFont="1" applyFill="1" applyBorder="1" applyAlignment="1">
      <alignment horizontal="center" vertical="center"/>
    </xf>
    <xf numFmtId="201" fontId="15" fillId="4" borderId="10" xfId="0" applyNumberFormat="1" applyFont="1" applyFill="1" applyBorder="1" applyAlignment="1">
      <alignment horizontal="center" vertical="center" wrapText="1"/>
    </xf>
    <xf numFmtId="0" fontId="4" fillId="4" borderId="0" xfId="0" applyFont="1" applyFill="1" applyAlignment="1">
      <alignment/>
    </xf>
    <xf numFmtId="203" fontId="37" fillId="33" borderId="10" xfId="0" applyNumberFormat="1" applyFont="1" applyFill="1" applyBorder="1" applyAlignment="1">
      <alignment horizontal="center" vertical="center" wrapText="1"/>
    </xf>
    <xf numFmtId="49" fontId="40" fillId="0" borderId="15" xfId="0" applyNumberFormat="1" applyFont="1" applyFill="1" applyBorder="1" applyAlignment="1">
      <alignment horizontal="center" vertical="center" wrapText="1"/>
    </xf>
    <xf numFmtId="4" fontId="40" fillId="0" borderId="15" xfId="0" applyNumberFormat="1" applyFont="1" applyFill="1" applyBorder="1" applyAlignment="1">
      <alignment horizontal="center" vertical="center"/>
    </xf>
    <xf numFmtId="201" fontId="40" fillId="0" borderId="15" xfId="0" applyNumberFormat="1" applyFont="1" applyFill="1" applyBorder="1" applyAlignment="1">
      <alignment horizontal="center" vertical="center" wrapText="1"/>
    </xf>
    <xf numFmtId="0" fontId="41" fillId="0" borderId="0" xfId="0" applyFont="1" applyFill="1" applyAlignment="1">
      <alignment/>
    </xf>
    <xf numFmtId="201" fontId="40" fillId="34" borderId="15" xfId="0" applyNumberFormat="1" applyFont="1" applyFill="1" applyBorder="1" applyAlignment="1">
      <alignment horizontal="center" vertical="center" wrapText="1"/>
    </xf>
    <xf numFmtId="200" fontId="6" fillId="35" borderId="10" xfId="0" applyNumberFormat="1" applyFont="1" applyFill="1" applyBorder="1" applyAlignment="1">
      <alignment vertical="center" wrapText="1"/>
    </xf>
    <xf numFmtId="0" fontId="36" fillId="35" borderId="0" xfId="0" applyFont="1" applyFill="1" applyAlignment="1">
      <alignment vertical="center" wrapText="1"/>
    </xf>
    <xf numFmtId="200" fontId="15" fillId="0" borderId="10" xfId="0" applyNumberFormat="1" applyFont="1" applyFill="1" applyBorder="1" applyAlignment="1">
      <alignment vertical="center" wrapText="1"/>
    </xf>
    <xf numFmtId="0" fontId="15" fillId="35" borderId="10" xfId="0" applyFont="1" applyFill="1" applyBorder="1" applyAlignment="1">
      <alignment vertical="center" wrapText="1"/>
    </xf>
    <xf numFmtId="2" fontId="15" fillId="35" borderId="10" xfId="0" applyNumberFormat="1" applyFont="1" applyFill="1" applyBorder="1" applyAlignment="1">
      <alignment vertical="center" wrapText="1"/>
    </xf>
    <xf numFmtId="0" fontId="5" fillId="35" borderId="0" xfId="0" applyFont="1" applyFill="1" applyAlignment="1">
      <alignment vertical="center" wrapText="1"/>
    </xf>
    <xf numFmtId="200" fontId="15" fillId="35" borderId="10" xfId="0" applyNumberFormat="1" applyFont="1" applyFill="1" applyBorder="1" applyAlignment="1">
      <alignment vertical="center" wrapText="1"/>
    </xf>
    <xf numFmtId="49" fontId="15" fillId="0" borderId="20" xfId="0" applyNumberFormat="1" applyFont="1" applyFill="1" applyBorder="1" applyAlignment="1">
      <alignment horizontal="left" vertical="center" wrapText="1"/>
    </xf>
    <xf numFmtId="200" fontId="20" fillId="35" borderId="10" xfId="0" applyNumberFormat="1" applyFont="1" applyFill="1" applyBorder="1" applyAlignment="1">
      <alignment horizontal="right" vertical="center" wrapText="1"/>
    </xf>
    <xf numFmtId="200" fontId="20" fillId="35" borderId="10" xfId="0" applyNumberFormat="1" applyFont="1" applyFill="1" applyBorder="1" applyAlignment="1">
      <alignment vertical="center" wrapText="1"/>
    </xf>
    <xf numFmtId="202" fontId="15" fillId="35" borderId="10" xfId="0" applyNumberFormat="1" applyFont="1" applyFill="1" applyBorder="1" applyAlignment="1">
      <alignment vertical="center" wrapText="1"/>
    </xf>
    <xf numFmtId="0" fontId="6" fillId="35" borderId="0" xfId="0" applyFont="1" applyFill="1" applyAlignment="1">
      <alignment vertical="center" wrapText="1"/>
    </xf>
    <xf numFmtId="9" fontId="15" fillId="35" borderId="10" xfId="0" applyNumberFormat="1" applyFont="1" applyFill="1" applyBorder="1" applyAlignment="1">
      <alignment vertical="center" wrapText="1"/>
    </xf>
    <xf numFmtId="0" fontId="6" fillId="35" borderId="0" xfId="0" applyFont="1" applyFill="1" applyAlignment="1">
      <alignment vertical="center" wrapText="1"/>
    </xf>
    <xf numFmtId="0" fontId="6" fillId="35" borderId="10" xfId="0" applyFont="1" applyFill="1" applyBorder="1" applyAlignment="1">
      <alignment vertical="center" wrapText="1"/>
    </xf>
    <xf numFmtId="202" fontId="6" fillId="35" borderId="10" xfId="0" applyNumberFormat="1" applyFont="1" applyFill="1" applyBorder="1" applyAlignment="1">
      <alignment vertical="center" wrapText="1"/>
    </xf>
    <xf numFmtId="49" fontId="42" fillId="0" borderId="20" xfId="0" applyNumberFormat="1" applyFont="1" applyFill="1" applyBorder="1" applyAlignment="1">
      <alignment horizontal="left" vertical="center" wrapText="1"/>
    </xf>
    <xf numFmtId="49" fontId="7" fillId="35" borderId="13" xfId="0" applyNumberFormat="1" applyFont="1" applyFill="1" applyBorder="1" applyAlignment="1">
      <alignment vertical="center" wrapText="1"/>
    </xf>
    <xf numFmtId="49" fontId="7" fillId="35" borderId="13" xfId="0" applyNumberFormat="1" applyFont="1" applyFill="1" applyBorder="1" applyAlignment="1">
      <alignment vertical="center" wrapText="1"/>
    </xf>
    <xf numFmtId="49" fontId="7" fillId="35" borderId="26" xfId="0" applyNumberFormat="1" applyFont="1" applyFill="1" applyBorder="1" applyAlignment="1">
      <alignment vertical="center" wrapText="1"/>
    </xf>
    <xf numFmtId="4" fontId="15" fillId="34" borderId="10" xfId="0" applyNumberFormat="1" applyFont="1" applyFill="1" applyBorder="1" applyAlignment="1">
      <alignment horizontal="center" vertical="center" wrapText="1"/>
    </xf>
    <xf numFmtId="203" fontId="36" fillId="34" borderId="14" xfId="0" applyNumberFormat="1" applyFont="1" applyFill="1" applyBorder="1" applyAlignment="1">
      <alignment horizontal="center" vertical="center" wrapText="1"/>
    </xf>
    <xf numFmtId="201" fontId="13" fillId="34" borderId="10" xfId="0" applyNumberFormat="1" applyFont="1" applyFill="1" applyBorder="1" applyAlignment="1">
      <alignment horizontal="center" vertical="center"/>
    </xf>
    <xf numFmtId="4" fontId="15" fillId="34" borderId="14" xfId="0" applyNumberFormat="1" applyFont="1" applyFill="1" applyBorder="1" applyAlignment="1">
      <alignment horizontal="center" vertical="center"/>
    </xf>
    <xf numFmtId="0" fontId="15" fillId="34" borderId="0" xfId="0" applyFont="1" applyFill="1" applyBorder="1" applyAlignment="1">
      <alignment/>
    </xf>
    <xf numFmtId="0" fontId="20" fillId="34" borderId="0" xfId="0" applyFont="1" applyFill="1" applyBorder="1" applyAlignment="1">
      <alignment horizontal="left" vertical="top" wrapText="1"/>
    </xf>
    <xf numFmtId="0" fontId="15" fillId="34" borderId="0" xfId="0" applyFont="1" applyFill="1" applyAlignment="1">
      <alignment/>
    </xf>
    <xf numFmtId="0" fontId="1" fillId="34" borderId="0" xfId="0" applyFont="1" applyFill="1" applyAlignment="1">
      <alignment/>
    </xf>
    <xf numFmtId="49" fontId="13" fillId="36" borderId="10" xfId="0" applyNumberFormat="1" applyFont="1" applyFill="1" applyBorder="1" applyAlignment="1">
      <alignment horizontal="center" vertical="center" wrapText="1"/>
    </xf>
    <xf numFmtId="4" fontId="13" fillId="36" borderId="10" xfId="0" applyNumberFormat="1" applyFont="1" applyFill="1" applyBorder="1" applyAlignment="1">
      <alignment horizontal="center" vertical="center"/>
    </xf>
    <xf numFmtId="0" fontId="0" fillId="36" borderId="0" xfId="0" applyFont="1" applyFill="1" applyAlignment="1">
      <alignment/>
    </xf>
    <xf numFmtId="4" fontId="40" fillId="0" borderId="10" xfId="0" applyNumberFormat="1" applyFont="1" applyFill="1" applyBorder="1" applyAlignment="1">
      <alignment horizontal="center" vertical="center"/>
    </xf>
    <xf numFmtId="201" fontId="6" fillId="0" borderId="18" xfId="0" applyNumberFormat="1" applyFont="1" applyFill="1" applyBorder="1" applyAlignment="1">
      <alignment horizontal="center" vertical="center"/>
    </xf>
    <xf numFmtId="201" fontId="13" fillId="0" borderId="10" xfId="0" applyNumberFormat="1" applyFont="1" applyFill="1" applyBorder="1" applyAlignment="1">
      <alignment horizontal="center" vertical="center"/>
    </xf>
    <xf numFmtId="201" fontId="40" fillId="0" borderId="10" xfId="0" applyNumberFormat="1" applyFont="1" applyFill="1" applyBorder="1" applyAlignment="1">
      <alignment horizontal="center" vertical="center" wrapText="1"/>
    </xf>
    <xf numFmtId="201" fontId="40" fillId="0" borderId="10"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wrapText="1"/>
    </xf>
    <xf numFmtId="0" fontId="1" fillId="0" borderId="38" xfId="0" applyFont="1" applyFill="1" applyBorder="1" applyAlignment="1">
      <alignment/>
    </xf>
    <xf numFmtId="0" fontId="1" fillId="0" borderId="38" xfId="0" applyFont="1" applyFill="1" applyBorder="1" applyAlignment="1">
      <alignment horizontal="center"/>
    </xf>
    <xf numFmtId="49" fontId="36" fillId="0" borderId="10" xfId="0" applyNumberFormat="1" applyFont="1" applyFill="1" applyBorder="1" applyAlignment="1">
      <alignment horizontal="center" vertical="center" wrapText="1"/>
    </xf>
    <xf numFmtId="0" fontId="18" fillId="0" borderId="0" xfId="0" applyFont="1" applyFill="1" applyAlignment="1">
      <alignment/>
    </xf>
    <xf numFmtId="49" fontId="6" fillId="35" borderId="22" xfId="0" applyNumberFormat="1" applyFont="1" applyFill="1" applyBorder="1" applyAlignment="1">
      <alignment vertical="center" wrapText="1"/>
    </xf>
    <xf numFmtId="49" fontId="6" fillId="35" borderId="10" xfId="0" applyNumberFormat="1" applyFont="1" applyFill="1" applyBorder="1" applyAlignment="1">
      <alignment vertical="center" wrapText="1"/>
    </xf>
    <xf numFmtId="49" fontId="36" fillId="0" borderId="22" xfId="0" applyNumberFormat="1" applyFont="1" applyFill="1" applyBorder="1" applyAlignment="1">
      <alignment horizontal="center" vertical="center" wrapText="1"/>
    </xf>
    <xf numFmtId="49" fontId="13" fillId="36" borderId="22" xfId="0" applyNumberFormat="1" applyFont="1" applyFill="1" applyBorder="1" applyAlignment="1">
      <alignment horizontal="center" vertical="center" wrapText="1"/>
    </xf>
    <xf numFmtId="0" fontId="0" fillId="36" borderId="0" xfId="0" applyFill="1" applyAlignment="1">
      <alignment/>
    </xf>
    <xf numFmtId="49" fontId="13" fillId="36" borderId="22" xfId="0" applyNumberFormat="1" applyFont="1" applyFill="1" applyBorder="1" applyAlignment="1">
      <alignment horizontal="center" vertical="center" wrapText="1"/>
    </xf>
    <xf numFmtId="201" fontId="36" fillId="0" borderId="10" xfId="0" applyNumberFormat="1" applyFont="1" applyFill="1" applyBorder="1" applyAlignment="1">
      <alignment horizontal="center" vertical="center"/>
    </xf>
    <xf numFmtId="201" fontId="13" fillId="36" borderId="10" xfId="0" applyNumberFormat="1" applyFont="1" applyFill="1" applyBorder="1" applyAlignment="1">
      <alignment horizontal="center" vertical="center"/>
    </xf>
    <xf numFmtId="201" fontId="15" fillId="34" borderId="10" xfId="0" applyNumberFormat="1" applyFont="1" applyFill="1" applyBorder="1" applyAlignment="1">
      <alignment horizontal="center" vertical="center"/>
    </xf>
    <xf numFmtId="49" fontId="36" fillId="0" borderId="21" xfId="0" applyNumberFormat="1" applyFont="1" applyFill="1" applyBorder="1" applyAlignment="1">
      <alignment vertical="center" wrapText="1"/>
    </xf>
    <xf numFmtId="201" fontId="36" fillId="0" borderId="20" xfId="0" applyNumberFormat="1" applyFont="1" applyFill="1" applyBorder="1" applyAlignment="1">
      <alignment horizontal="center" vertical="center"/>
    </xf>
    <xf numFmtId="49" fontId="13" fillId="0" borderId="10" xfId="0" applyNumberFormat="1" applyFont="1" applyFill="1" applyBorder="1" applyAlignment="1">
      <alignment horizontal="center" vertical="top" wrapText="1"/>
    </xf>
    <xf numFmtId="49" fontId="13" fillId="0" borderId="22" xfId="0" applyNumberFormat="1" applyFont="1" applyFill="1" applyBorder="1" applyAlignment="1">
      <alignment horizontal="center" vertical="top" wrapText="1"/>
    </xf>
    <xf numFmtId="201" fontId="15" fillId="34" borderId="15" xfId="0" applyNumberFormat="1" applyFont="1" applyFill="1" applyBorder="1" applyAlignment="1">
      <alignment horizontal="center" vertical="center" wrapText="1"/>
    </xf>
    <xf numFmtId="201" fontId="15" fillId="34" borderId="21" xfId="0" applyNumberFormat="1" applyFont="1" applyFill="1" applyBorder="1" applyAlignment="1">
      <alignment horizontal="center" vertical="center" wrapText="1"/>
    </xf>
    <xf numFmtId="201" fontId="15" fillId="34" borderId="10"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0" fontId="40" fillId="0" borderId="0" xfId="0" applyFont="1" applyFill="1" applyBorder="1" applyAlignment="1">
      <alignment horizontal="left" vertical="center" wrapText="1"/>
    </xf>
    <xf numFmtId="49" fontId="40" fillId="0" borderId="21" xfId="0" applyNumberFormat="1" applyFont="1" applyFill="1" applyBorder="1" applyAlignment="1">
      <alignment vertical="center" wrapText="1"/>
    </xf>
    <xf numFmtId="201" fontId="40" fillId="34" borderId="10" xfId="0" applyNumberFormat="1" applyFont="1" applyFill="1" applyBorder="1" applyAlignment="1">
      <alignment horizontal="center" vertical="center"/>
    </xf>
    <xf numFmtId="4" fontId="13" fillId="0" borderId="20" xfId="0" applyNumberFormat="1" applyFont="1" applyFill="1" applyBorder="1" applyAlignment="1">
      <alignment horizontal="center" vertical="center"/>
    </xf>
    <xf numFmtId="0" fontId="1" fillId="4" borderId="0" xfId="0" applyFont="1" applyFill="1" applyAlignment="1">
      <alignment horizontal="center"/>
    </xf>
    <xf numFmtId="4" fontId="6" fillId="4" borderId="10" xfId="0" applyNumberFormat="1" applyFont="1" applyFill="1" applyBorder="1" applyAlignment="1">
      <alignment horizontal="center" vertical="center"/>
    </xf>
    <xf numFmtId="4" fontId="13" fillId="4" borderId="18" xfId="0" applyNumberFormat="1" applyFont="1" applyFill="1" applyBorder="1" applyAlignment="1">
      <alignment horizontal="center" vertical="center" wrapText="1"/>
    </xf>
    <xf numFmtId="4" fontId="13" fillId="4" borderId="10" xfId="0" applyNumberFormat="1" applyFont="1" applyFill="1" applyBorder="1" applyAlignment="1">
      <alignment horizontal="center" vertical="center" wrapText="1"/>
    </xf>
    <xf numFmtId="4" fontId="15" fillId="4" borderId="20" xfId="0" applyNumberFormat="1" applyFont="1" applyFill="1" applyBorder="1" applyAlignment="1">
      <alignment horizontal="center" vertical="center" wrapText="1"/>
    </xf>
    <xf numFmtId="4" fontId="15" fillId="4" borderId="27" xfId="0" applyNumberFormat="1" applyFont="1" applyFill="1" applyBorder="1" applyAlignment="1">
      <alignment horizontal="center" vertical="center" wrapText="1"/>
    </xf>
    <xf numFmtId="4" fontId="15" fillId="4" borderId="22" xfId="0" applyNumberFormat="1" applyFont="1" applyFill="1" applyBorder="1" applyAlignment="1">
      <alignment horizontal="center" vertical="center" wrapText="1"/>
    </xf>
    <xf numFmtId="4" fontId="15" fillId="4" borderId="10" xfId="0" applyNumberFormat="1" applyFont="1" applyFill="1" applyBorder="1" applyAlignment="1">
      <alignment horizontal="center" vertical="center" wrapText="1"/>
    </xf>
    <xf numFmtId="4" fontId="15" fillId="4" borderId="14" xfId="0" applyNumberFormat="1" applyFont="1" applyFill="1" applyBorder="1" applyAlignment="1">
      <alignment horizontal="center" vertical="center" wrapText="1"/>
    </xf>
    <xf numFmtId="4" fontId="13" fillId="4" borderId="10" xfId="0" applyNumberFormat="1" applyFont="1" applyFill="1" applyBorder="1" applyAlignment="1">
      <alignment horizontal="center" vertical="center"/>
    </xf>
    <xf numFmtId="4" fontId="40" fillId="4" borderId="15" xfId="0" applyNumberFormat="1" applyFont="1" applyFill="1" applyBorder="1" applyAlignment="1">
      <alignment horizontal="center" vertical="center"/>
    </xf>
    <xf numFmtId="4" fontId="36" fillId="4" borderId="10" xfId="0" applyNumberFormat="1" applyFont="1" applyFill="1" applyBorder="1" applyAlignment="1">
      <alignment horizontal="center" vertical="center"/>
    </xf>
    <xf numFmtId="200" fontId="6" fillId="4" borderId="10" xfId="0" applyNumberFormat="1" applyFont="1" applyFill="1" applyBorder="1" applyAlignment="1">
      <alignment horizontal="center" vertical="center" wrapText="1"/>
    </xf>
    <xf numFmtId="2" fontId="15" fillId="4" borderId="10"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200" fontId="20" fillId="4" borderId="10" xfId="0" applyNumberFormat="1" applyFont="1" applyFill="1" applyBorder="1" applyAlignment="1">
      <alignment horizontal="center" vertical="center" wrapText="1"/>
    </xf>
    <xf numFmtId="202" fontId="15" fillId="4" borderId="10" xfId="0" applyNumberFormat="1" applyFont="1" applyFill="1" applyBorder="1" applyAlignment="1">
      <alignment horizontal="center" vertical="center" wrapText="1"/>
    </xf>
    <xf numFmtId="202" fontId="6" fillId="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4" fontId="36" fillId="4" borderId="20" xfId="0" applyNumberFormat="1" applyFont="1" applyFill="1" applyBorder="1" applyAlignment="1">
      <alignment horizontal="center" vertical="center"/>
    </xf>
    <xf numFmtId="4" fontId="15" fillId="4" borderId="21" xfId="0" applyNumberFormat="1" applyFont="1" applyFill="1" applyBorder="1" applyAlignment="1">
      <alignment horizontal="center" vertical="center"/>
    </xf>
    <xf numFmtId="4" fontId="40" fillId="4" borderId="10" xfId="0" applyNumberFormat="1" applyFont="1" applyFill="1" applyBorder="1" applyAlignment="1">
      <alignment horizontal="center" vertical="center"/>
    </xf>
    <xf numFmtId="4" fontId="15" fillId="4" borderId="14" xfId="0" applyNumberFormat="1" applyFont="1" applyFill="1" applyBorder="1" applyAlignment="1">
      <alignment horizontal="center" vertical="center"/>
    </xf>
    <xf numFmtId="0" fontId="15" fillId="4" borderId="0" xfId="0" applyFont="1" applyFill="1" applyBorder="1" applyAlignment="1">
      <alignment horizontal="center"/>
    </xf>
    <xf numFmtId="0" fontId="20" fillId="4" borderId="0" xfId="0" applyFont="1" applyFill="1" applyBorder="1" applyAlignment="1">
      <alignment horizontal="center" vertical="top" wrapText="1"/>
    </xf>
    <xf numFmtId="0" fontId="15" fillId="4" borderId="0" xfId="0" applyFont="1" applyFill="1" applyAlignment="1">
      <alignment horizontal="center"/>
    </xf>
    <xf numFmtId="208" fontId="4" fillId="33" borderId="0" xfId="0" applyNumberFormat="1" applyFont="1" applyFill="1" applyAlignment="1">
      <alignment/>
    </xf>
    <xf numFmtId="0" fontId="4" fillId="36" borderId="0" xfId="0" applyFont="1" applyFill="1" applyAlignment="1">
      <alignment/>
    </xf>
    <xf numFmtId="49" fontId="13" fillId="36" borderId="10" xfId="0" applyNumberFormat="1" applyFont="1" applyFill="1" applyBorder="1" applyAlignment="1">
      <alignment horizontal="center" vertical="top" wrapText="1"/>
    </xf>
    <xf numFmtId="4" fontId="13" fillId="36" borderId="10" xfId="0" applyNumberFormat="1" applyFont="1" applyFill="1" applyBorder="1" applyAlignment="1">
      <alignment horizontal="center" vertical="center" wrapText="1"/>
    </xf>
    <xf numFmtId="0" fontId="13" fillId="36" borderId="10" xfId="0" applyFont="1" applyFill="1" applyBorder="1" applyAlignment="1">
      <alignment horizontal="center" vertical="center"/>
    </xf>
    <xf numFmtId="201" fontId="13" fillId="36" borderId="10" xfId="0" applyNumberFormat="1" applyFont="1" applyFill="1" applyBorder="1" applyAlignment="1">
      <alignment horizontal="center" vertical="top" wrapText="1"/>
    </xf>
    <xf numFmtId="201" fontId="40" fillId="34" borderId="10" xfId="0" applyNumberFormat="1" applyFont="1" applyFill="1" applyBorder="1" applyAlignment="1">
      <alignment horizontal="center" vertical="top" wrapText="1"/>
    </xf>
    <xf numFmtId="203" fontId="15" fillId="4" borderId="10" xfId="0" applyNumberFormat="1" applyFont="1" applyFill="1" applyBorder="1" applyAlignment="1">
      <alignment horizontal="center" vertical="center" wrapText="1"/>
    </xf>
    <xf numFmtId="210" fontId="4" fillId="33" borderId="0" xfId="0" applyNumberFormat="1" applyFont="1" applyFill="1" applyAlignment="1">
      <alignment/>
    </xf>
    <xf numFmtId="0" fontId="15" fillId="0" borderId="0" xfId="0" applyFont="1" applyFill="1" applyAlignment="1">
      <alignment horizontal="center" vertical="center" wrapText="1"/>
    </xf>
    <xf numFmtId="49" fontId="13" fillId="33" borderId="25" xfId="0" applyNumberFormat="1" applyFont="1" applyFill="1" applyBorder="1" applyAlignment="1">
      <alignment horizontal="center" wrapText="1"/>
    </xf>
    <xf numFmtId="4" fontId="13" fillId="33" borderId="31" xfId="0" applyNumberFormat="1" applyFont="1" applyFill="1" applyBorder="1" applyAlignment="1">
      <alignment horizontal="center" vertical="center"/>
    </xf>
    <xf numFmtId="4" fontId="13" fillId="33" borderId="25" xfId="0" applyNumberFormat="1" applyFont="1" applyFill="1" applyBorder="1" applyAlignment="1">
      <alignment horizontal="center" vertical="center"/>
    </xf>
    <xf numFmtId="201" fontId="13" fillId="33" borderId="25" xfId="0" applyNumberFormat="1" applyFont="1" applyFill="1" applyBorder="1" applyAlignment="1">
      <alignment horizontal="center" wrapText="1"/>
    </xf>
    <xf numFmtId="0" fontId="46" fillId="33" borderId="0" xfId="0" applyFont="1" applyFill="1" applyAlignment="1">
      <alignment/>
    </xf>
    <xf numFmtId="2" fontId="5" fillId="36" borderId="10" xfId="0" applyNumberFormat="1" applyFont="1" applyFill="1" applyBorder="1" applyAlignment="1">
      <alignment/>
    </xf>
    <xf numFmtId="210" fontId="0" fillId="33" borderId="0" xfId="0" applyNumberFormat="1" applyFill="1" applyAlignment="1">
      <alignment/>
    </xf>
    <xf numFmtId="201" fontId="15" fillId="4" borderId="10" xfId="0" applyNumberFormat="1" applyFont="1" applyFill="1" applyBorder="1" applyAlignment="1">
      <alignment horizontal="center" vertical="center"/>
    </xf>
    <xf numFmtId="201" fontId="29" fillId="0" borderId="14" xfId="0" applyNumberFormat="1" applyFont="1" applyFill="1" applyBorder="1" applyAlignment="1">
      <alignment horizontal="center"/>
    </xf>
    <xf numFmtId="201" fontId="0" fillId="0" borderId="0" xfId="0" applyNumberFormat="1" applyFont="1" applyFill="1" applyAlignment="1">
      <alignment/>
    </xf>
    <xf numFmtId="201" fontId="4" fillId="36" borderId="0" xfId="0" applyNumberFormat="1" applyFont="1" applyFill="1" applyAlignment="1">
      <alignment/>
    </xf>
    <xf numFmtId="201" fontId="36" fillId="35" borderId="0" xfId="0" applyNumberFormat="1" applyFont="1" applyFill="1" applyAlignment="1">
      <alignment vertical="center" wrapText="1"/>
    </xf>
    <xf numFmtId="201" fontId="13" fillId="4" borderId="10" xfId="0" applyNumberFormat="1" applyFont="1" applyFill="1" applyBorder="1" applyAlignment="1">
      <alignment horizontal="center" vertical="center"/>
    </xf>
    <xf numFmtId="201" fontId="6" fillId="34" borderId="18" xfId="0" applyNumberFormat="1" applyFont="1" applyFill="1" applyBorder="1" applyAlignment="1">
      <alignment horizontal="center" vertical="center"/>
    </xf>
    <xf numFmtId="201" fontId="7" fillId="34" borderId="18" xfId="0" applyNumberFormat="1" applyFont="1" applyFill="1" applyBorder="1" applyAlignment="1">
      <alignment horizontal="center" vertical="center"/>
    </xf>
    <xf numFmtId="201" fontId="15" fillId="34" borderId="20" xfId="0" applyNumberFormat="1" applyFont="1" applyFill="1" applyBorder="1" applyAlignment="1">
      <alignment horizontal="center" vertical="center" wrapText="1"/>
    </xf>
    <xf numFmtId="201" fontId="15" fillId="35" borderId="10" xfId="0" applyNumberFormat="1" applyFont="1" applyFill="1" applyBorder="1" applyAlignment="1">
      <alignment horizontal="center" vertical="center" wrapText="1"/>
    </xf>
    <xf numFmtId="201" fontId="15" fillId="0" borderId="15" xfId="0" applyNumberFormat="1" applyFont="1" applyFill="1" applyBorder="1" applyAlignment="1">
      <alignment horizontal="center" vertical="center"/>
    </xf>
    <xf numFmtId="201" fontId="15" fillId="0" borderId="21" xfId="0" applyNumberFormat="1" applyFont="1" applyFill="1" applyBorder="1" applyAlignment="1">
      <alignment horizontal="center" vertical="center"/>
    </xf>
    <xf numFmtId="4" fontId="36" fillId="34" borderId="10" xfId="0" applyNumberFormat="1" applyFont="1" applyFill="1" applyBorder="1" applyAlignment="1">
      <alignment horizontal="center" vertical="center" wrapText="1"/>
    </xf>
    <xf numFmtId="203" fontId="36" fillId="4" borderId="14" xfId="0" applyNumberFormat="1" applyFont="1" applyFill="1" applyBorder="1" applyAlignment="1">
      <alignment horizontal="center" vertical="center" wrapText="1"/>
    </xf>
    <xf numFmtId="201" fontId="36" fillId="4" borderId="14" xfId="0" applyNumberFormat="1" applyFont="1" applyFill="1" applyBorder="1" applyAlignment="1">
      <alignment horizontal="center" vertical="center" wrapText="1"/>
    </xf>
    <xf numFmtId="0" fontId="0" fillId="4" borderId="0" xfId="0" applyFill="1" applyAlignment="1">
      <alignment/>
    </xf>
    <xf numFmtId="201" fontId="15" fillId="35" borderId="10" xfId="0" applyNumberFormat="1" applyFont="1" applyFill="1" applyBorder="1" applyAlignment="1">
      <alignment vertical="center" wrapText="1"/>
    </xf>
    <xf numFmtId="0" fontId="0" fillId="0" borderId="0" xfId="0" applyFont="1" applyFill="1" applyAlignment="1">
      <alignment/>
    </xf>
    <xf numFmtId="201" fontId="36" fillId="34" borderId="10" xfId="0" applyNumberFormat="1" applyFont="1" applyFill="1" applyBorder="1" applyAlignment="1">
      <alignment horizontal="center" vertical="center"/>
    </xf>
    <xf numFmtId="201" fontId="15" fillId="0" borderId="11" xfId="0" applyNumberFormat="1" applyFont="1" applyFill="1" applyBorder="1" applyAlignment="1">
      <alignment horizontal="center" vertical="center"/>
    </xf>
    <xf numFmtId="49" fontId="36" fillId="0" borderId="10" xfId="0" applyNumberFormat="1" applyFont="1" applyFill="1" applyBorder="1" applyAlignment="1">
      <alignment horizontal="center" vertical="top" wrapText="1"/>
    </xf>
    <xf numFmtId="4" fontId="36" fillId="0" borderId="27" xfId="0" applyNumberFormat="1" applyFont="1" applyFill="1" applyBorder="1" applyAlignment="1">
      <alignment horizontal="center" vertical="center" wrapText="1"/>
    </xf>
    <xf numFmtId="0" fontId="36" fillId="0" borderId="10" xfId="0" applyFont="1" applyFill="1" applyBorder="1" applyAlignment="1">
      <alignment horizontal="center" vertical="center"/>
    </xf>
    <xf numFmtId="4" fontId="36" fillId="0" borderId="10" xfId="0" applyNumberFormat="1" applyFont="1" applyFill="1" applyBorder="1" applyAlignment="1">
      <alignment horizontal="center" vertical="center" wrapText="1"/>
    </xf>
    <xf numFmtId="4" fontId="36" fillId="4" borderId="10" xfId="0" applyNumberFormat="1" applyFont="1" applyFill="1" applyBorder="1" applyAlignment="1">
      <alignment horizontal="center" vertical="center" wrapText="1"/>
    </xf>
    <xf numFmtId="201" fontId="36" fillId="0" borderId="11" xfId="0" applyNumberFormat="1" applyFont="1" applyFill="1" applyBorder="1" applyAlignment="1">
      <alignment horizontal="center" vertical="center"/>
    </xf>
    <xf numFmtId="201" fontId="36" fillId="0" borderId="10" xfId="0" applyNumberFormat="1" applyFont="1" applyFill="1" applyBorder="1" applyAlignment="1">
      <alignment horizontal="center" vertical="top" wrapText="1"/>
    </xf>
    <xf numFmtId="49" fontId="40" fillId="0" borderId="10" xfId="0" applyNumberFormat="1" applyFont="1" applyFill="1" applyBorder="1" applyAlignment="1">
      <alignment vertical="center" wrapText="1"/>
    </xf>
    <xf numFmtId="4" fontId="36" fillId="0" borderId="20" xfId="0" applyNumberFormat="1" applyFont="1" applyFill="1" applyBorder="1" applyAlignment="1">
      <alignment horizontal="center" vertical="center"/>
    </xf>
    <xf numFmtId="201" fontId="36" fillId="34" borderId="20" xfId="0" applyNumberFormat="1" applyFont="1" applyFill="1" applyBorder="1" applyAlignment="1">
      <alignment horizontal="center" vertical="center"/>
    </xf>
    <xf numFmtId="201" fontId="13" fillId="34" borderId="10" xfId="0" applyNumberFormat="1" applyFont="1" applyFill="1" applyBorder="1" applyAlignment="1">
      <alignment horizontal="center" vertical="top" wrapText="1"/>
    </xf>
    <xf numFmtId="0" fontId="46" fillId="0" borderId="0" xfId="0" applyFont="1" applyFill="1" applyAlignment="1">
      <alignment/>
    </xf>
    <xf numFmtId="201" fontId="7" fillId="33" borderId="23" xfId="0" applyNumberFormat="1" applyFont="1" applyFill="1" applyBorder="1" applyAlignment="1">
      <alignment horizontal="center" vertical="center" wrapText="1"/>
    </xf>
    <xf numFmtId="201" fontId="6" fillId="0" borderId="22" xfId="0" applyNumberFormat="1" applyFont="1" applyFill="1" applyBorder="1" applyAlignment="1">
      <alignment horizontal="center" vertical="top" wrapText="1"/>
    </xf>
    <xf numFmtId="201" fontId="36" fillId="4" borderId="22" xfId="0" applyNumberFormat="1" applyFont="1" applyFill="1" applyBorder="1" applyAlignment="1">
      <alignment horizontal="center" vertical="center" wrapText="1"/>
    </xf>
    <xf numFmtId="4" fontId="6" fillId="0" borderId="39" xfId="0" applyNumberFormat="1" applyFont="1" applyFill="1" applyBorder="1" applyAlignment="1">
      <alignment horizontal="center" vertical="center"/>
    </xf>
    <xf numFmtId="201" fontId="13" fillId="33" borderId="39" xfId="0" applyNumberFormat="1" applyFont="1" applyFill="1" applyBorder="1" applyAlignment="1">
      <alignment horizontal="center" vertical="center" wrapText="1"/>
    </xf>
    <xf numFmtId="201" fontId="13" fillId="0" borderId="22" xfId="0" applyNumberFormat="1" applyFont="1" applyFill="1" applyBorder="1" applyAlignment="1">
      <alignment horizontal="center" vertical="center" wrapText="1"/>
    </xf>
    <xf numFmtId="201" fontId="15" fillId="0" borderId="27" xfId="0" applyNumberFormat="1" applyFont="1" applyFill="1" applyBorder="1" applyAlignment="1">
      <alignment horizontal="center" vertical="center" wrapText="1"/>
    </xf>
    <xf numFmtId="201" fontId="36" fillId="0" borderId="22" xfId="0" applyNumberFormat="1" applyFont="1" applyFill="1" applyBorder="1" applyAlignment="1">
      <alignment horizontal="center" vertical="center" wrapText="1"/>
    </xf>
    <xf numFmtId="201" fontId="13" fillId="33" borderId="22" xfId="0" applyNumberFormat="1" applyFont="1" applyFill="1" applyBorder="1" applyAlignment="1">
      <alignment horizontal="center" vertical="center" wrapText="1"/>
    </xf>
    <xf numFmtId="4" fontId="13" fillId="0" borderId="22" xfId="0" applyNumberFormat="1" applyFont="1" applyFill="1" applyBorder="1" applyAlignment="1">
      <alignment horizontal="center" vertical="center" wrapText="1"/>
    </xf>
    <xf numFmtId="203" fontId="15" fillId="0" borderId="40" xfId="0" applyNumberFormat="1" applyFont="1" applyBorder="1" applyAlignment="1">
      <alignment horizontal="center" vertical="center" wrapText="1"/>
    </xf>
    <xf numFmtId="203" fontId="36" fillId="0" borderId="40" xfId="0" applyNumberFormat="1" applyFont="1" applyFill="1" applyBorder="1" applyAlignment="1">
      <alignment horizontal="center" vertical="center" wrapText="1"/>
    </xf>
    <xf numFmtId="203" fontId="36" fillId="4" borderId="40" xfId="0" applyNumberFormat="1" applyFont="1" applyFill="1" applyBorder="1" applyAlignment="1">
      <alignment horizontal="center" vertical="center" wrapText="1"/>
    </xf>
    <xf numFmtId="203" fontId="36" fillId="0" borderId="40" xfId="0" applyNumberFormat="1" applyFont="1" applyBorder="1" applyAlignment="1">
      <alignment horizontal="center" vertical="center" wrapText="1"/>
    </xf>
    <xf numFmtId="203" fontId="15" fillId="0" borderId="40" xfId="0" applyNumberFormat="1" applyFont="1" applyFill="1" applyBorder="1" applyAlignment="1">
      <alignment horizontal="center" vertical="center" wrapText="1"/>
    </xf>
    <xf numFmtId="4" fontId="13" fillId="33" borderId="22" xfId="0" applyNumberFormat="1" applyFont="1" applyFill="1" applyBorder="1" applyAlignment="1">
      <alignment horizontal="center" vertical="center"/>
    </xf>
    <xf numFmtId="201" fontId="13" fillId="33" borderId="22" xfId="0" applyNumberFormat="1" applyFont="1" applyFill="1" applyBorder="1" applyAlignment="1">
      <alignment horizontal="center" vertical="center"/>
    </xf>
    <xf numFmtId="201" fontId="15" fillId="0" borderId="22" xfId="0" applyNumberFormat="1" applyFont="1" applyBorder="1" applyAlignment="1">
      <alignment horizontal="center" vertical="center" wrapText="1"/>
    </xf>
    <xf numFmtId="4" fontId="15" fillId="4" borderId="22" xfId="0" applyNumberFormat="1" applyFont="1" applyFill="1" applyBorder="1" applyAlignment="1">
      <alignment horizontal="center" vertical="center"/>
    </xf>
    <xf numFmtId="201" fontId="40" fillId="0" borderId="23" xfId="0" applyNumberFormat="1" applyFont="1" applyFill="1" applyBorder="1" applyAlignment="1">
      <alignment horizontal="center" vertical="center" wrapText="1"/>
    </xf>
    <xf numFmtId="203" fontId="37" fillId="33" borderId="22"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xf>
    <xf numFmtId="4" fontId="13" fillId="33" borderId="23" xfId="0" applyNumberFormat="1" applyFont="1" applyFill="1" applyBorder="1" applyAlignment="1">
      <alignment horizontal="center" vertical="center"/>
    </xf>
    <xf numFmtId="4" fontId="13" fillId="36" borderId="22"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200" fontId="6" fillId="35" borderId="22" xfId="0" applyNumberFormat="1" applyFont="1" applyFill="1" applyBorder="1" applyAlignment="1">
      <alignment vertical="center" wrapText="1"/>
    </xf>
    <xf numFmtId="200" fontId="15" fillId="0" borderId="22" xfId="0" applyNumberFormat="1" applyFont="1" applyFill="1" applyBorder="1" applyAlignment="1">
      <alignment vertical="center" wrapText="1"/>
    </xf>
    <xf numFmtId="200" fontId="15" fillId="35" borderId="22" xfId="0" applyNumberFormat="1" applyFont="1" applyFill="1" applyBorder="1" applyAlignment="1">
      <alignment vertical="center" wrapText="1"/>
    </xf>
    <xf numFmtId="200" fontId="20" fillId="35" borderId="22" xfId="0" applyNumberFormat="1" applyFont="1" applyFill="1" applyBorder="1" applyAlignment="1">
      <alignment horizontal="right" vertical="center" wrapText="1"/>
    </xf>
    <xf numFmtId="4" fontId="36" fillId="0" borderId="22" xfId="0" applyNumberFormat="1" applyFont="1" applyFill="1" applyBorder="1" applyAlignment="1">
      <alignment horizontal="center" vertical="center"/>
    </xf>
    <xf numFmtId="4" fontId="15" fillId="0" borderId="40" xfId="0" applyNumberFormat="1" applyFont="1" applyFill="1" applyBorder="1" applyAlignment="1">
      <alignment horizontal="center" vertical="center"/>
    </xf>
    <xf numFmtId="4" fontId="15" fillId="0" borderId="41" xfId="0" applyNumberFormat="1" applyFont="1" applyFill="1" applyBorder="1" applyAlignment="1">
      <alignment horizontal="center" vertical="center"/>
    </xf>
    <xf numFmtId="4" fontId="15" fillId="0" borderId="23" xfId="0" applyNumberFormat="1" applyFont="1" applyFill="1" applyBorder="1" applyAlignment="1">
      <alignment horizontal="center" vertical="center"/>
    </xf>
    <xf numFmtId="4" fontId="40" fillId="0" borderId="41" xfId="0" applyNumberFormat="1" applyFont="1" applyFill="1" applyBorder="1" applyAlignment="1">
      <alignment horizontal="center" vertical="center"/>
    </xf>
    <xf numFmtId="4" fontId="36" fillId="0" borderId="41" xfId="0" applyNumberFormat="1" applyFont="1" applyFill="1" applyBorder="1" applyAlignment="1">
      <alignment horizontal="center" vertical="center"/>
    </xf>
    <xf numFmtId="4" fontId="13" fillId="36" borderId="22" xfId="0" applyNumberFormat="1" applyFont="1" applyFill="1" applyBorder="1" applyAlignment="1">
      <alignment horizontal="center" vertical="center" wrapText="1"/>
    </xf>
    <xf numFmtId="4" fontId="13" fillId="33" borderId="22" xfId="0" applyNumberFormat="1" applyFont="1" applyFill="1" applyBorder="1" applyAlignment="1">
      <alignment horizontal="center" vertical="center" wrapText="1"/>
    </xf>
    <xf numFmtId="4" fontId="36" fillId="0" borderId="22" xfId="0" applyNumberFormat="1" applyFont="1" applyFill="1" applyBorder="1" applyAlignment="1">
      <alignment horizontal="center" vertical="center" wrapText="1"/>
    </xf>
    <xf numFmtId="0" fontId="15" fillId="0" borderId="15" xfId="0" applyFont="1" applyFill="1" applyBorder="1" applyAlignment="1">
      <alignment horizontal="center" wrapText="1"/>
    </xf>
    <xf numFmtId="49" fontId="7" fillId="33" borderId="42" xfId="0" applyNumberFormat="1" applyFont="1" applyFill="1" applyBorder="1" applyAlignment="1">
      <alignment horizontal="center" vertical="center" wrapText="1"/>
    </xf>
    <xf numFmtId="49" fontId="7" fillId="33" borderId="43" xfId="0" applyNumberFormat="1" applyFont="1" applyFill="1" applyBorder="1" applyAlignment="1">
      <alignment horizontal="center" vertical="center" wrapText="1"/>
    </xf>
    <xf numFmtId="4" fontId="7" fillId="33" borderId="43" xfId="0" applyNumberFormat="1" applyFont="1" applyFill="1" applyBorder="1" applyAlignment="1">
      <alignment horizontal="center" vertical="center" wrapText="1"/>
    </xf>
    <xf numFmtId="4" fontId="7" fillId="4" borderId="43" xfId="0" applyNumberFormat="1" applyFont="1" applyFill="1" applyBorder="1" applyAlignment="1">
      <alignment horizontal="center" vertical="center" wrapText="1"/>
    </xf>
    <xf numFmtId="201" fontId="7" fillId="33" borderId="43" xfId="0" applyNumberFormat="1" applyFont="1" applyFill="1" applyBorder="1" applyAlignment="1">
      <alignment horizontal="center" vertical="center" wrapText="1"/>
    </xf>
    <xf numFmtId="201" fontId="7" fillId="34" borderId="43" xfId="0" applyNumberFormat="1" applyFont="1" applyFill="1" applyBorder="1" applyAlignment="1">
      <alignment horizontal="center" vertical="center" wrapText="1"/>
    </xf>
    <xf numFmtId="201" fontId="7" fillId="33" borderId="44" xfId="0" applyNumberFormat="1" applyFont="1" applyFill="1" applyBorder="1" applyAlignment="1">
      <alignment horizontal="center" vertical="center" wrapText="1"/>
    </xf>
    <xf numFmtId="0" fontId="6" fillId="0" borderId="12" xfId="0" applyFont="1" applyFill="1" applyBorder="1" applyAlignment="1">
      <alignment horizontal="center" vertical="top" wrapText="1"/>
    </xf>
    <xf numFmtId="201" fontId="6" fillId="0" borderId="11" xfId="0" applyNumberFormat="1" applyFont="1" applyFill="1" applyBorder="1" applyAlignment="1">
      <alignment horizontal="center" vertical="top" wrapText="1"/>
    </xf>
    <xf numFmtId="201" fontId="36" fillId="4" borderId="11" xfId="0" applyNumberFormat="1" applyFont="1" applyFill="1" applyBorder="1" applyAlignment="1">
      <alignment horizontal="center" vertical="center" wrapText="1"/>
    </xf>
    <xf numFmtId="201" fontId="6" fillId="0" borderId="32" xfId="0" applyNumberFormat="1" applyFont="1" applyFill="1" applyBorder="1" applyAlignment="1">
      <alignment horizontal="center" vertical="center"/>
    </xf>
    <xf numFmtId="49" fontId="13" fillId="33" borderId="17" xfId="0" applyNumberFormat="1" applyFont="1" applyFill="1" applyBorder="1" applyAlignment="1">
      <alignment horizontal="center" vertical="center" wrapText="1"/>
    </xf>
    <xf numFmtId="201" fontId="13" fillId="33" borderId="3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201" fontId="13" fillId="0" borderId="11"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201" fontId="15" fillId="0" borderId="11" xfId="0" applyNumberFormat="1" applyFont="1" applyFill="1" applyBorder="1" applyAlignment="1">
      <alignment horizontal="center" vertical="center" wrapText="1"/>
    </xf>
    <xf numFmtId="201" fontId="36" fillId="0" borderId="11" xfId="0" applyNumberFormat="1" applyFont="1" applyFill="1" applyBorder="1" applyAlignment="1">
      <alignment horizontal="center" vertical="center" wrapText="1"/>
    </xf>
    <xf numFmtId="201" fontId="15" fillId="0" borderId="16" xfId="0" applyNumberFormat="1"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201" fontId="13" fillId="33" borderId="11" xfId="0" applyNumberFormat="1" applyFont="1" applyFill="1" applyBorder="1" applyAlignment="1">
      <alignment horizontal="center" vertical="center" wrapText="1"/>
    </xf>
    <xf numFmtId="203" fontId="15" fillId="0" borderId="45" xfId="0" applyNumberFormat="1" applyFont="1" applyBorder="1" applyAlignment="1">
      <alignment horizontal="center" vertical="center" wrapText="1"/>
    </xf>
    <xf numFmtId="203" fontId="36" fillId="0" borderId="45" xfId="0" applyNumberFormat="1" applyFont="1" applyFill="1" applyBorder="1" applyAlignment="1">
      <alignment horizontal="center" vertical="center" wrapText="1"/>
    </xf>
    <xf numFmtId="203" fontId="36" fillId="4" borderId="45" xfId="0" applyNumberFormat="1" applyFont="1" applyFill="1" applyBorder="1" applyAlignment="1">
      <alignment horizontal="center" vertical="center" wrapText="1"/>
    </xf>
    <xf numFmtId="203" fontId="36" fillId="0" borderId="45" xfId="0" applyNumberFormat="1" applyFont="1" applyBorder="1" applyAlignment="1">
      <alignment horizontal="center" vertical="center" wrapText="1"/>
    </xf>
    <xf numFmtId="203" fontId="15" fillId="0" borderId="45" xfId="0" applyNumberFormat="1" applyFont="1" applyFill="1" applyBorder="1" applyAlignment="1">
      <alignment horizontal="center" vertical="center" wrapText="1"/>
    </xf>
    <xf numFmtId="201" fontId="13" fillId="33" borderId="11" xfId="0" applyNumberFormat="1" applyFont="1" applyFill="1" applyBorder="1" applyAlignment="1">
      <alignment horizontal="center" vertical="center"/>
    </xf>
    <xf numFmtId="201" fontId="15" fillId="0" borderId="11" xfId="0" applyNumberFormat="1" applyFont="1" applyBorder="1" applyAlignment="1">
      <alignment horizontal="center" vertical="center" wrapText="1"/>
    </xf>
    <xf numFmtId="0" fontId="13" fillId="33" borderId="12" xfId="0"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201" fontId="15" fillId="4" borderId="11" xfId="0" applyNumberFormat="1" applyFont="1" applyFill="1" applyBorder="1" applyAlignment="1">
      <alignment horizontal="center" vertical="center"/>
    </xf>
    <xf numFmtId="49" fontId="40" fillId="0" borderId="17" xfId="0" applyNumberFormat="1" applyFont="1" applyFill="1" applyBorder="1" applyAlignment="1">
      <alignment horizontal="center" vertical="center" wrapText="1"/>
    </xf>
    <xf numFmtId="201" fontId="40" fillId="0" borderId="32" xfId="0" applyNumberFormat="1" applyFont="1" applyFill="1" applyBorder="1" applyAlignment="1">
      <alignment horizontal="center" vertical="center" wrapText="1"/>
    </xf>
    <xf numFmtId="0" fontId="15" fillId="0" borderId="12" xfId="0" applyFont="1" applyFill="1" applyBorder="1" applyAlignment="1">
      <alignment horizontal="center" vertical="top" wrapText="1"/>
    </xf>
    <xf numFmtId="0" fontId="13" fillId="33" borderId="17" xfId="0" applyFont="1" applyFill="1" applyBorder="1" applyAlignment="1">
      <alignment horizontal="center" vertical="center" wrapText="1"/>
    </xf>
    <xf numFmtId="49" fontId="13" fillId="36" borderId="12" xfId="0" applyNumberFormat="1" applyFont="1" applyFill="1" applyBorder="1" applyAlignment="1">
      <alignment horizontal="center" vertical="center" wrapText="1"/>
    </xf>
    <xf numFmtId="201" fontId="13" fillId="36" borderId="11" xfId="0" applyNumberFormat="1" applyFont="1" applyFill="1" applyBorder="1" applyAlignment="1">
      <alignment horizontal="center" vertical="center"/>
    </xf>
    <xf numFmtId="49" fontId="7" fillId="35" borderId="26" xfId="0" applyNumberFormat="1" applyFont="1" applyFill="1" applyBorder="1" applyAlignment="1">
      <alignment vertical="center" wrapText="1"/>
    </xf>
    <xf numFmtId="49" fontId="7" fillId="35" borderId="17" xfId="0" applyNumberFormat="1" applyFont="1" applyFill="1" applyBorder="1" applyAlignment="1">
      <alignment vertical="center" wrapText="1"/>
    </xf>
    <xf numFmtId="201" fontId="13" fillId="0" borderId="11" xfId="0" applyNumberFormat="1" applyFont="1" applyFill="1" applyBorder="1" applyAlignment="1">
      <alignment horizontal="center" vertical="center"/>
    </xf>
    <xf numFmtId="49" fontId="36" fillId="0" borderId="17"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xf>
    <xf numFmtId="49" fontId="15" fillId="0" borderId="13" xfId="0" applyNumberFormat="1" applyFont="1" applyFill="1" applyBorder="1" applyAlignment="1">
      <alignment vertical="center" wrapText="1"/>
    </xf>
    <xf numFmtId="49" fontId="15" fillId="0" borderId="26" xfId="0" applyNumberFormat="1" applyFont="1" applyFill="1" applyBorder="1" applyAlignment="1">
      <alignment vertical="center" wrapText="1"/>
    </xf>
    <xf numFmtId="49" fontId="15" fillId="0" borderId="17" xfId="0" applyNumberFormat="1" applyFont="1" applyFill="1" applyBorder="1" applyAlignment="1">
      <alignment vertical="center" wrapText="1"/>
    </xf>
    <xf numFmtId="49" fontId="36" fillId="0" borderId="26" xfId="0" applyNumberFormat="1" applyFont="1" applyFill="1" applyBorder="1" applyAlignment="1">
      <alignment vertical="center" wrapText="1"/>
    </xf>
    <xf numFmtId="49" fontId="36" fillId="0" borderId="17" xfId="0" applyNumberFormat="1" applyFont="1" applyFill="1" applyBorder="1" applyAlignment="1">
      <alignment vertical="center" wrapText="1"/>
    </xf>
    <xf numFmtId="49" fontId="13" fillId="0" borderId="13"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top" wrapText="1"/>
    </xf>
    <xf numFmtId="49" fontId="15" fillId="0" borderId="13" xfId="0" applyNumberFormat="1" applyFont="1" applyFill="1" applyBorder="1" applyAlignment="1">
      <alignment vertical="top" wrapText="1"/>
    </xf>
    <xf numFmtId="49" fontId="15" fillId="0" borderId="26" xfId="0" applyNumberFormat="1" applyFont="1" applyFill="1" applyBorder="1" applyAlignment="1">
      <alignment vertical="top" wrapText="1"/>
    </xf>
    <xf numFmtId="49" fontId="13" fillId="36"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5" fillId="0" borderId="13" xfId="0" applyFont="1" applyFill="1" applyBorder="1" applyAlignment="1">
      <alignment vertical="center" wrapText="1"/>
    </xf>
    <xf numFmtId="0" fontId="15" fillId="0" borderId="26" xfId="0" applyFont="1" applyFill="1" applyBorder="1" applyAlignment="1">
      <alignment vertical="center" wrapText="1"/>
    </xf>
    <xf numFmtId="201" fontId="15" fillId="0" borderId="32" xfId="0" applyNumberFormat="1" applyFont="1" applyFill="1" applyBorder="1" applyAlignment="1">
      <alignment horizontal="center" vertical="center" wrapText="1"/>
    </xf>
    <xf numFmtId="201" fontId="15" fillId="0" borderId="46" xfId="0" applyNumberFormat="1" applyFont="1" applyFill="1" applyBorder="1" applyAlignment="1">
      <alignment horizontal="center" vertical="center" wrapText="1"/>
    </xf>
    <xf numFmtId="0" fontId="40" fillId="0" borderId="12" xfId="0" applyFont="1" applyFill="1" applyBorder="1" applyAlignment="1">
      <alignment vertical="center" wrapText="1"/>
    </xf>
    <xf numFmtId="201" fontId="40" fillId="0" borderId="11" xfId="0" applyNumberFormat="1" applyFont="1" applyFill="1" applyBorder="1" applyAlignment="1">
      <alignment horizontal="center" vertical="center" wrapText="1"/>
    </xf>
    <xf numFmtId="0" fontId="36" fillId="0" borderId="26" xfId="0" applyFont="1" applyFill="1" applyBorder="1" applyAlignment="1">
      <alignment vertical="center" wrapText="1"/>
    </xf>
    <xf numFmtId="0" fontId="13" fillId="0" borderId="12" xfId="0" applyFont="1" applyFill="1" applyBorder="1" applyAlignment="1">
      <alignment horizontal="center" vertical="top" wrapText="1"/>
    </xf>
    <xf numFmtId="4" fontId="36" fillId="0" borderId="11" xfId="0" applyNumberFormat="1" applyFont="1" applyFill="1" applyBorder="1" applyAlignment="1">
      <alignment horizontal="center" vertical="center"/>
    </xf>
    <xf numFmtId="0" fontId="13" fillId="36" borderId="12" xfId="0" applyFont="1" applyFill="1" applyBorder="1" applyAlignment="1">
      <alignment horizontal="center" vertical="top" wrapText="1"/>
    </xf>
    <xf numFmtId="201" fontId="13" fillId="36" borderId="11" xfId="0" applyNumberFormat="1" applyFont="1" applyFill="1" applyBorder="1" applyAlignment="1">
      <alignment horizontal="center" vertical="top" wrapText="1"/>
    </xf>
    <xf numFmtId="0" fontId="15" fillId="0" borderId="13" xfId="0" applyFont="1" applyFill="1" applyBorder="1" applyAlignment="1">
      <alignment vertical="top" wrapText="1"/>
    </xf>
    <xf numFmtId="0" fontId="15" fillId="0" borderId="26" xfId="0" applyFont="1" applyFill="1" applyBorder="1" applyAlignment="1">
      <alignment vertical="top" wrapText="1"/>
    </xf>
    <xf numFmtId="201" fontId="15" fillId="0" borderId="11" xfId="0" applyNumberFormat="1" applyFont="1" applyFill="1" applyBorder="1" applyAlignment="1">
      <alignment horizontal="center" vertical="top" wrapText="1"/>
    </xf>
    <xf numFmtId="0" fontId="15" fillId="0" borderId="17" xfId="0" applyFont="1" applyFill="1" applyBorder="1" applyAlignment="1">
      <alignment vertical="top" wrapText="1"/>
    </xf>
    <xf numFmtId="49" fontId="40" fillId="0" borderId="13" xfId="0" applyNumberFormat="1" applyFont="1" applyFill="1" applyBorder="1" applyAlignment="1">
      <alignment vertical="center" wrapText="1"/>
    </xf>
    <xf numFmtId="49" fontId="13" fillId="0" borderId="26" xfId="0" applyNumberFormat="1" applyFont="1" applyFill="1" applyBorder="1" applyAlignment="1">
      <alignment vertical="center" wrapText="1"/>
    </xf>
    <xf numFmtId="49" fontId="40" fillId="0" borderId="26" xfId="0" applyNumberFormat="1" applyFont="1" applyFill="1" applyBorder="1" applyAlignment="1">
      <alignment vertical="center" wrapText="1"/>
    </xf>
    <xf numFmtId="49" fontId="40" fillId="0" borderId="17" xfId="0" applyNumberFormat="1" applyFont="1" applyFill="1" applyBorder="1" applyAlignment="1">
      <alignment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top" wrapText="1"/>
    </xf>
    <xf numFmtId="201" fontId="15" fillId="0" borderId="45" xfId="0" applyNumberFormat="1" applyFont="1" applyFill="1" applyBorder="1" applyAlignment="1">
      <alignment horizontal="center" vertical="top" wrapText="1"/>
    </xf>
    <xf numFmtId="0" fontId="13" fillId="33" borderId="24" xfId="0" applyFont="1" applyFill="1" applyBorder="1" applyAlignment="1">
      <alignment horizontal="center" wrapText="1"/>
    </xf>
    <xf numFmtId="201" fontId="13" fillId="33" borderId="28" xfId="0" applyNumberFormat="1" applyFont="1" applyFill="1" applyBorder="1" applyAlignment="1">
      <alignment horizontal="center" wrapText="1"/>
    </xf>
    <xf numFmtId="201" fontId="13" fillId="0" borderId="15" xfId="0" applyNumberFormat="1" applyFont="1" applyFill="1" applyBorder="1" applyAlignment="1">
      <alignment horizontal="center" vertical="center" wrapText="1"/>
    </xf>
    <xf numFmtId="201" fontId="13" fillId="0" borderId="32" xfId="0" applyNumberFormat="1"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201" fontId="15" fillId="0" borderId="14" xfId="0" applyNumberFormat="1" applyFont="1" applyFill="1" applyBorder="1" applyAlignment="1">
      <alignment horizontal="center" vertical="center"/>
    </xf>
    <xf numFmtId="203" fontId="15" fillId="0" borderId="10"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wrapText="1"/>
    </xf>
    <xf numFmtId="201" fontId="13" fillId="0" borderId="10" xfId="0" applyNumberFormat="1" applyFont="1" applyFill="1" applyBorder="1" applyAlignment="1">
      <alignment horizontal="center" vertical="top" wrapText="1"/>
    </xf>
    <xf numFmtId="0" fontId="15" fillId="0" borderId="17" xfId="0" applyFont="1" applyFill="1" applyBorder="1" applyAlignment="1">
      <alignment vertical="center" wrapText="1"/>
    </xf>
    <xf numFmtId="4" fontId="1" fillId="0" borderId="0" xfId="0" applyNumberFormat="1" applyFont="1" applyFill="1" applyAlignment="1">
      <alignment/>
    </xf>
    <xf numFmtId="211" fontId="50" fillId="0" borderId="0" xfId="0" applyNumberFormat="1" applyFont="1" applyFill="1" applyBorder="1" applyAlignment="1">
      <alignment/>
    </xf>
    <xf numFmtId="49" fontId="15" fillId="0" borderId="12" xfId="0" applyNumberFormat="1" applyFont="1" applyFill="1" applyBorder="1" applyAlignment="1">
      <alignment horizontal="center" vertical="top" wrapText="1"/>
    </xf>
    <xf numFmtId="0" fontId="5" fillId="0" borderId="0" xfId="0" applyFont="1" applyFill="1" applyAlignment="1">
      <alignment vertical="center" wrapText="1"/>
    </xf>
    <xf numFmtId="0" fontId="13" fillId="0" borderId="42" xfId="0" applyFont="1" applyFill="1" applyBorder="1" applyAlignment="1">
      <alignment horizontal="center" vertical="center" wrapText="1"/>
    </xf>
    <xf numFmtId="201" fontId="13" fillId="0" borderId="43" xfId="0" applyNumberFormat="1" applyFont="1" applyFill="1" applyBorder="1" applyAlignment="1">
      <alignment horizontal="center" vertical="center" wrapText="1"/>
    </xf>
    <xf numFmtId="203" fontId="15"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201" fontId="13" fillId="0" borderId="44" xfId="0" applyNumberFormat="1" applyFont="1" applyFill="1" applyBorder="1" applyAlignment="1">
      <alignment horizontal="center" vertical="center" wrapText="1"/>
    </xf>
    <xf numFmtId="201" fontId="13" fillId="0" borderId="11" xfId="0" applyNumberFormat="1" applyFont="1" applyFill="1" applyBorder="1" applyAlignment="1">
      <alignment horizontal="center" vertical="top" wrapText="1"/>
    </xf>
    <xf numFmtId="4" fontId="15" fillId="0" borderId="45" xfId="0" applyNumberFormat="1" applyFont="1" applyFill="1" applyBorder="1" applyAlignment="1">
      <alignment horizontal="center" vertical="center"/>
    </xf>
    <xf numFmtId="201" fontId="13" fillId="0" borderId="10" xfId="62" applyNumberFormat="1" applyFont="1" applyFill="1" applyBorder="1" applyAlignment="1">
      <alignment horizontal="center" vertical="center" wrapText="1"/>
    </xf>
    <xf numFmtId="201" fontId="13" fillId="0" borderId="11" xfId="62" applyNumberFormat="1" applyFont="1" applyFill="1" applyBorder="1" applyAlignment="1">
      <alignment horizontal="center" vertical="center" wrapText="1"/>
    </xf>
    <xf numFmtId="49" fontId="36" fillId="0" borderId="47" xfId="0" applyNumberFormat="1" applyFont="1" applyFill="1" applyBorder="1" applyAlignment="1">
      <alignment horizontal="center" vertical="center" wrapText="1"/>
    </xf>
    <xf numFmtId="201" fontId="36" fillId="0" borderId="48" xfId="0" applyNumberFormat="1" applyFont="1" applyFill="1" applyBorder="1" applyAlignment="1">
      <alignment horizontal="center" vertical="center" wrapText="1"/>
    </xf>
    <xf numFmtId="201" fontId="36" fillId="0" borderId="49" xfId="0" applyNumberFormat="1" applyFont="1" applyFill="1" applyBorder="1" applyAlignment="1">
      <alignment horizontal="center" vertical="center" wrapText="1"/>
    </xf>
    <xf numFmtId="0" fontId="15" fillId="0" borderId="24" xfId="0" applyFont="1" applyFill="1" applyBorder="1" applyAlignment="1">
      <alignment horizontal="center" vertical="top" wrapText="1"/>
    </xf>
    <xf numFmtId="201" fontId="13" fillId="0" borderId="31" xfId="0" applyNumberFormat="1" applyFont="1" applyFill="1" applyBorder="1" applyAlignment="1">
      <alignment horizontal="center" vertical="center" wrapText="1"/>
    </xf>
    <xf numFmtId="201" fontId="13" fillId="0" borderId="50" xfId="0" applyNumberFormat="1" applyFont="1" applyFill="1" applyBorder="1" applyAlignment="1">
      <alignment horizontal="center" vertical="center" wrapText="1"/>
    </xf>
    <xf numFmtId="201" fontId="36" fillId="0" borderId="11" xfId="62" applyNumberFormat="1" applyFont="1" applyFill="1" applyBorder="1" applyAlignment="1">
      <alignment horizontal="center" vertical="center" wrapText="1"/>
    </xf>
    <xf numFmtId="201" fontId="4" fillId="0" borderId="0" xfId="0" applyNumberFormat="1" applyFont="1" applyFill="1" applyAlignment="1">
      <alignment/>
    </xf>
    <xf numFmtId="201" fontId="13" fillId="0" borderId="20" xfId="0" applyNumberFormat="1" applyFont="1" applyFill="1" applyBorder="1" applyAlignment="1">
      <alignment horizontal="center" vertical="top" wrapText="1"/>
    </xf>
    <xf numFmtId="201" fontId="13" fillId="0" borderId="16" xfId="0" applyNumberFormat="1" applyFont="1" applyFill="1" applyBorder="1" applyAlignment="1">
      <alignment horizontal="center" vertical="top" wrapText="1"/>
    </xf>
    <xf numFmtId="49" fontId="6" fillId="0" borderId="21"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27" fillId="0" borderId="26" xfId="0" applyFont="1" applyFill="1" applyBorder="1" applyAlignment="1">
      <alignment horizontal="center"/>
    </xf>
    <xf numFmtId="0" fontId="1" fillId="0" borderId="0" xfId="0" applyFont="1" applyFill="1" applyBorder="1" applyAlignment="1">
      <alignment horizontal="center"/>
    </xf>
    <xf numFmtId="0" fontId="3" fillId="0" borderId="4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1"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top" wrapText="1"/>
    </xf>
    <xf numFmtId="0" fontId="3"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10" xfId="0" applyFont="1" applyFill="1" applyBorder="1" applyAlignment="1">
      <alignment horizontal="left" vertical="top" wrapText="1"/>
    </xf>
    <xf numFmtId="0" fontId="12" fillId="0" borderId="18" xfId="0" applyFont="1" applyFill="1" applyBorder="1" applyAlignment="1">
      <alignment horizontal="center" vertical="top" wrapText="1"/>
    </xf>
    <xf numFmtId="0" fontId="12" fillId="0" borderId="23" xfId="0" applyFont="1" applyFill="1" applyBorder="1" applyAlignment="1">
      <alignment horizontal="center" vertical="top" wrapText="1"/>
    </xf>
    <xf numFmtId="0" fontId="6" fillId="0" borderId="10"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7" fillId="0" borderId="10" xfId="0" applyFont="1" applyFill="1" applyBorder="1" applyAlignment="1">
      <alignment horizontal="left" vertical="center" wrapText="1"/>
    </xf>
    <xf numFmtId="49" fontId="6" fillId="35" borderId="20" xfId="0" applyNumberFormat="1" applyFont="1" applyFill="1" applyBorder="1" applyAlignment="1">
      <alignment horizontal="left" vertical="center" wrapText="1"/>
    </xf>
    <xf numFmtId="49" fontId="6" fillId="35" borderId="22" xfId="0" applyNumberFormat="1" applyFont="1" applyFill="1" applyBorder="1" applyAlignment="1">
      <alignment horizontal="left" vertical="center" wrapText="1"/>
    </xf>
    <xf numFmtId="0" fontId="6" fillId="35" borderId="20"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0" borderId="20" xfId="0" applyFont="1" applyFill="1" applyBorder="1" applyAlignment="1">
      <alignment horizontal="left" vertical="justify" wrapText="1"/>
    </xf>
    <xf numFmtId="0" fontId="6" fillId="0" borderId="22" xfId="0" applyFont="1" applyFill="1" applyBorder="1" applyAlignment="1">
      <alignment horizontal="left" vertical="justify" wrapText="1"/>
    </xf>
    <xf numFmtId="0" fontId="6" fillId="35" borderId="20" xfId="0" applyFont="1" applyFill="1" applyBorder="1" applyAlignment="1">
      <alignment horizontal="left" vertical="center" wrapText="1"/>
    </xf>
    <xf numFmtId="0" fontId="6" fillId="35" borderId="22" xfId="0" applyFont="1" applyFill="1" applyBorder="1" applyAlignment="1">
      <alignment horizontal="left" vertical="center" wrapText="1"/>
    </xf>
    <xf numFmtId="49" fontId="11" fillId="35" borderId="20" xfId="0" applyNumberFormat="1" applyFont="1" applyFill="1" applyBorder="1" applyAlignment="1">
      <alignment horizontal="left" vertical="center" wrapText="1"/>
    </xf>
    <xf numFmtId="49" fontId="11" fillId="35" borderId="22" xfId="0" applyNumberFormat="1" applyFont="1" applyFill="1" applyBorder="1" applyAlignment="1">
      <alignment horizontal="left" vertical="center" wrapText="1"/>
    </xf>
    <xf numFmtId="0" fontId="12" fillId="0" borderId="15" xfId="0" applyFont="1" applyFill="1" applyBorder="1" applyAlignment="1">
      <alignment horizontal="center" vertical="top" wrapText="1"/>
    </xf>
    <xf numFmtId="0" fontId="6" fillId="0" borderId="20" xfId="0" applyFont="1" applyFill="1" applyBorder="1" applyAlignment="1">
      <alignment horizontal="left" vertical="top" wrapText="1"/>
    </xf>
    <xf numFmtId="0" fontId="6" fillId="0" borderId="22" xfId="0" applyFont="1" applyFill="1" applyBorder="1" applyAlignment="1">
      <alignment horizontal="left" vertical="top" wrapText="1"/>
    </xf>
    <xf numFmtId="0" fontId="7" fillId="0" borderId="10" xfId="0" applyFont="1" applyFill="1" applyBorder="1" applyAlignment="1">
      <alignment horizontal="center" vertical="center" wrapText="1"/>
    </xf>
    <xf numFmtId="0" fontId="0" fillId="0" borderId="10" xfId="0" applyFill="1" applyBorder="1" applyAlignment="1">
      <alignment/>
    </xf>
    <xf numFmtId="0" fontId="16" fillId="0" borderId="10" xfId="0" applyFont="1" applyFill="1" applyBorder="1" applyAlignment="1">
      <alignment horizontal="left" vertical="top" wrapText="1"/>
    </xf>
    <xf numFmtId="0" fontId="18" fillId="0" borderId="10" xfId="0" applyFont="1" applyFill="1" applyBorder="1" applyAlignment="1">
      <alignment/>
    </xf>
    <xf numFmtId="0" fontId="7" fillId="0" borderId="2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20" fillId="0" borderId="0" xfId="0" applyFont="1" applyFill="1" applyBorder="1" applyAlignment="1">
      <alignment horizontal="left" vertical="top" wrapText="1"/>
    </xf>
    <xf numFmtId="0" fontId="13" fillId="0" borderId="31" xfId="0" applyFont="1" applyFill="1" applyBorder="1" applyAlignment="1">
      <alignment horizontal="center" vertical="top" wrapText="1"/>
    </xf>
    <xf numFmtId="0" fontId="14" fillId="0" borderId="0" xfId="0" applyFont="1" applyFill="1" applyAlignment="1">
      <alignment horizontal="center" vertical="center" wrapText="1"/>
    </xf>
    <xf numFmtId="49" fontId="19" fillId="0" borderId="0" xfId="0" applyNumberFormat="1" applyFont="1" applyFill="1" applyBorder="1" applyAlignment="1">
      <alignment horizontal="left" vertical="center" wrapText="1"/>
    </xf>
    <xf numFmtId="0" fontId="6" fillId="32" borderId="0" xfId="0" applyFont="1" applyFill="1" applyBorder="1" applyAlignment="1">
      <alignment horizontal="left" vertical="center" wrapText="1"/>
    </xf>
    <xf numFmtId="0" fontId="3" fillId="0" borderId="52" xfId="0" applyNumberFormat="1" applyFont="1" applyFill="1" applyBorder="1" applyAlignment="1" applyProtection="1">
      <alignment horizontal="center" vertical="center" wrapText="1"/>
      <protection/>
    </xf>
    <xf numFmtId="0" fontId="3" fillId="0" borderId="53" xfId="0" applyNumberFormat="1" applyFont="1" applyFill="1" applyBorder="1" applyAlignment="1" applyProtection="1">
      <alignment horizontal="center" vertical="center" wrapText="1"/>
      <protection/>
    </xf>
    <xf numFmtId="0" fontId="3" fillId="0" borderId="54" xfId="0" applyNumberFormat="1" applyFont="1" applyFill="1" applyBorder="1" applyAlignment="1" applyProtection="1">
      <alignment horizontal="center" vertical="center" wrapText="1"/>
      <protection/>
    </xf>
    <xf numFmtId="0" fontId="3" fillId="0" borderId="47" xfId="0" applyNumberFormat="1" applyFont="1" applyFill="1" applyBorder="1" applyAlignment="1" applyProtection="1">
      <alignment horizontal="center" vertical="center" wrapText="1"/>
      <protection/>
    </xf>
    <xf numFmtId="0" fontId="3" fillId="0" borderId="55" xfId="0" applyNumberFormat="1" applyFont="1" applyFill="1" applyBorder="1" applyAlignment="1" applyProtection="1">
      <alignment horizontal="center" vertical="center" wrapText="1"/>
      <protection/>
    </xf>
    <xf numFmtId="0" fontId="3" fillId="0" borderId="56" xfId="0" applyNumberFormat="1" applyFont="1" applyFill="1" applyBorder="1" applyAlignment="1" applyProtection="1">
      <alignment horizontal="center" vertical="center" wrapText="1"/>
      <protection/>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5" fillId="0" borderId="15" xfId="0" applyFont="1" applyFill="1" applyBorder="1" applyAlignment="1">
      <alignment horizontal="center" vertical="top" wrapText="1"/>
    </xf>
    <xf numFmtId="0" fontId="1" fillId="4" borderId="43" xfId="0" applyFont="1" applyFill="1" applyBorder="1" applyAlignment="1">
      <alignment horizontal="center" vertical="center" wrapText="1"/>
    </xf>
    <xf numFmtId="0" fontId="1" fillId="4" borderId="34" xfId="0" applyFont="1" applyFill="1" applyBorder="1" applyAlignment="1">
      <alignment horizontal="center" vertical="center" wrapText="1"/>
    </xf>
    <xf numFmtId="49" fontId="49" fillId="35" borderId="10" xfId="0" applyNumberFormat="1" applyFont="1" applyFill="1" applyBorder="1" applyAlignment="1">
      <alignment horizontal="left" vertical="top" wrapText="1"/>
    </xf>
    <xf numFmtId="49" fontId="44" fillId="0" borderId="20" xfId="0" applyNumberFormat="1" applyFont="1" applyFill="1" applyBorder="1" applyAlignment="1">
      <alignment horizontal="left" vertical="center" wrapText="1"/>
    </xf>
    <xf numFmtId="49" fontId="42" fillId="0" borderId="27" xfId="0"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49" fontId="42" fillId="0" borderId="20" xfId="0" applyNumberFormat="1" applyFont="1" applyFill="1" applyBorder="1" applyAlignment="1">
      <alignment horizontal="left" vertical="center" wrapText="1"/>
    </xf>
    <xf numFmtId="49" fontId="42" fillId="0" borderId="22" xfId="0" applyNumberFormat="1" applyFont="1" applyFill="1" applyBorder="1" applyAlignment="1">
      <alignment horizontal="left" vertical="center" wrapText="1"/>
    </xf>
    <xf numFmtId="0" fontId="15" fillId="0" borderId="10"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22"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36" fillId="0" borderId="20" xfId="0" applyFont="1" applyFill="1" applyBorder="1" applyAlignment="1">
      <alignment horizontal="right" vertical="center" wrapText="1"/>
    </xf>
    <xf numFmtId="0" fontId="36" fillId="0" borderId="22" xfId="0" applyFont="1" applyFill="1" applyBorder="1" applyAlignment="1">
      <alignment horizontal="right" vertical="center" wrapText="1"/>
    </xf>
    <xf numFmtId="0" fontId="38" fillId="33" borderId="20" xfId="0" applyFont="1" applyFill="1" applyBorder="1" applyAlignment="1">
      <alignment horizontal="center" vertical="top" wrapText="1"/>
    </xf>
    <xf numFmtId="0" fontId="38" fillId="33" borderId="22" xfId="0" applyFont="1" applyFill="1" applyBorder="1" applyAlignment="1">
      <alignment horizontal="center" vertical="top" wrapText="1"/>
    </xf>
    <xf numFmtId="0" fontId="2" fillId="0" borderId="54" xfId="0" applyNumberFormat="1" applyFont="1" applyFill="1" applyBorder="1" applyAlignment="1" applyProtection="1">
      <alignment horizontal="center" vertical="center" wrapText="1"/>
      <protection/>
    </xf>
    <xf numFmtId="0" fontId="2" fillId="0" borderId="47" xfId="0" applyNumberFormat="1" applyFont="1" applyFill="1" applyBorder="1" applyAlignment="1" applyProtection="1">
      <alignment horizontal="center" vertical="center" wrapText="1"/>
      <protection/>
    </xf>
    <xf numFmtId="0" fontId="2" fillId="0" borderId="55" xfId="0" applyNumberFormat="1" applyFont="1" applyFill="1" applyBorder="1" applyAlignment="1" applyProtection="1">
      <alignment horizontal="center" vertical="center" wrapText="1"/>
      <protection/>
    </xf>
    <xf numFmtId="0" fontId="2" fillId="0" borderId="56" xfId="0" applyNumberFormat="1" applyFont="1" applyFill="1" applyBorder="1" applyAlignment="1" applyProtection="1">
      <alignment horizontal="center" vertical="center" wrapText="1"/>
      <protection/>
    </xf>
    <xf numFmtId="0" fontId="38" fillId="33" borderId="10" xfId="0" applyFont="1" applyFill="1" applyBorder="1" applyAlignment="1">
      <alignment horizontal="center" vertical="top" wrapText="1"/>
    </xf>
    <xf numFmtId="0" fontId="15" fillId="35" borderId="20" xfId="0" applyFont="1" applyFill="1" applyBorder="1" applyAlignment="1">
      <alignment horizontal="left" vertical="center" wrapText="1"/>
    </xf>
    <xf numFmtId="0" fontId="15" fillId="35" borderId="22" xfId="0" applyFont="1" applyFill="1" applyBorder="1" applyAlignment="1">
      <alignment horizontal="left" vertical="center" wrapText="1"/>
    </xf>
    <xf numFmtId="49" fontId="20" fillId="35" borderId="20" xfId="0" applyNumberFormat="1" applyFont="1" applyFill="1" applyBorder="1" applyAlignment="1">
      <alignment horizontal="left" vertical="center" wrapText="1"/>
    </xf>
    <xf numFmtId="49" fontId="20" fillId="35" borderId="22" xfId="0" applyNumberFormat="1" applyFont="1" applyFill="1" applyBorder="1" applyAlignment="1">
      <alignment horizontal="left" vertical="center" wrapText="1"/>
    </xf>
    <xf numFmtId="49" fontId="15" fillId="35" borderId="20" xfId="0" applyNumberFormat="1" applyFont="1" applyFill="1" applyBorder="1" applyAlignment="1">
      <alignment horizontal="left" vertical="center" wrapText="1"/>
    </xf>
    <xf numFmtId="49" fontId="15" fillId="35" borderId="22" xfId="0" applyNumberFormat="1" applyFont="1" applyFill="1" applyBorder="1" applyAlignment="1">
      <alignment horizontal="left" vertical="center" wrapText="1"/>
    </xf>
    <xf numFmtId="0" fontId="15" fillId="35" borderId="20" xfId="0" applyFont="1" applyFill="1" applyBorder="1" applyAlignment="1">
      <alignment horizontal="left" vertical="center" wrapText="1"/>
    </xf>
    <xf numFmtId="0" fontId="15" fillId="35" borderId="22" xfId="0" applyFont="1" applyFill="1" applyBorder="1" applyAlignment="1">
      <alignment horizontal="left" vertical="center" wrapText="1"/>
    </xf>
    <xf numFmtId="49" fontId="42" fillId="35" borderId="10" xfId="0" applyNumberFormat="1" applyFont="1" applyFill="1" applyBorder="1" applyAlignment="1">
      <alignment horizontal="left" vertical="center" wrapText="1"/>
    </xf>
    <xf numFmtId="49" fontId="47" fillId="0" borderId="10" xfId="0" applyNumberFormat="1" applyFont="1" applyFill="1" applyBorder="1" applyAlignment="1">
      <alignment horizontal="left" vertical="top" wrapText="1"/>
    </xf>
    <xf numFmtId="49" fontId="15" fillId="0" borderId="0" xfId="0" applyNumberFormat="1" applyFont="1" applyFill="1" applyBorder="1" applyAlignment="1">
      <alignment horizontal="left" vertical="center" wrapText="1"/>
    </xf>
    <xf numFmtId="0" fontId="15" fillId="32" borderId="0" xfId="0" applyFont="1" applyFill="1" applyBorder="1" applyAlignment="1">
      <alignment horizontal="left" vertical="center" wrapText="1"/>
    </xf>
    <xf numFmtId="0" fontId="13" fillId="33" borderId="31" xfId="0" applyFont="1" applyFill="1" applyBorder="1" applyAlignment="1">
      <alignment horizontal="center" vertical="top" wrapText="1"/>
    </xf>
    <xf numFmtId="49" fontId="36" fillId="0" borderId="10" xfId="0" applyNumberFormat="1" applyFont="1" applyFill="1" applyBorder="1" applyAlignment="1">
      <alignment horizontal="left" vertical="top" wrapText="1"/>
    </xf>
    <xf numFmtId="0" fontId="13" fillId="33" borderId="10" xfId="0" applyFont="1" applyFill="1" applyBorder="1" applyAlignment="1">
      <alignment horizontal="center" vertical="center" wrapText="1"/>
    </xf>
    <xf numFmtId="49" fontId="43" fillId="35" borderId="10" xfId="0" applyNumberFormat="1" applyFont="1" applyFill="1" applyBorder="1" applyAlignment="1">
      <alignment horizontal="left" vertical="top" wrapText="1"/>
    </xf>
    <xf numFmtId="0" fontId="16" fillId="0" borderId="10" xfId="0" applyFont="1" applyFill="1" applyBorder="1" applyAlignment="1">
      <alignment horizontal="left" vertical="center" wrapText="1"/>
    </xf>
    <xf numFmtId="0" fontId="15" fillId="0" borderId="20" xfId="0" applyFont="1" applyFill="1" applyBorder="1" applyAlignment="1">
      <alignment horizontal="left" vertical="top" wrapText="1"/>
    </xf>
    <xf numFmtId="0" fontId="15" fillId="0" borderId="22" xfId="0" applyFont="1" applyFill="1" applyBorder="1" applyAlignment="1">
      <alignment horizontal="left" vertical="top" wrapText="1"/>
    </xf>
    <xf numFmtId="0" fontId="8" fillId="0" borderId="43" xfId="0" applyFont="1" applyBorder="1" applyAlignment="1">
      <alignment horizontal="center" vertical="center" wrapText="1"/>
    </xf>
    <xf numFmtId="0" fontId="8" fillId="0" borderId="34" xfId="0" applyFont="1" applyBorder="1" applyAlignment="1">
      <alignment horizontal="center" vertical="center" wrapText="1"/>
    </xf>
    <xf numFmtId="0" fontId="13" fillId="33" borderId="15" xfId="0" applyFont="1" applyFill="1" applyBorder="1" applyAlignment="1">
      <alignment horizontal="center" vertical="center" wrapText="1"/>
    </xf>
    <xf numFmtId="0" fontId="13" fillId="0" borderId="10" xfId="0" applyFont="1" applyFill="1" applyBorder="1" applyAlignment="1">
      <alignment horizontal="left" vertical="top" wrapText="1"/>
    </xf>
    <xf numFmtId="0" fontId="38" fillId="33" borderId="18" xfId="0" applyFont="1" applyFill="1" applyBorder="1" applyAlignment="1">
      <alignment horizontal="center" vertical="top" wrapText="1"/>
    </xf>
    <xf numFmtId="0" fontId="38" fillId="33" borderId="23" xfId="0" applyFont="1" applyFill="1" applyBorder="1" applyAlignment="1">
      <alignment horizontal="center" vertical="top" wrapText="1"/>
    </xf>
    <xf numFmtId="0" fontId="15" fillId="0" borderId="10" xfId="0" applyFont="1" applyFill="1" applyBorder="1" applyAlignment="1">
      <alignment horizontal="left" vertical="top" wrapText="1"/>
    </xf>
    <xf numFmtId="0" fontId="15" fillId="0" borderId="2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4" xfId="0" applyFont="1" applyFill="1" applyBorder="1" applyAlignment="1">
      <alignment horizontal="center" vertical="center" wrapText="1"/>
    </xf>
    <xf numFmtId="49" fontId="47" fillId="35" borderId="10" xfId="0" applyNumberFormat="1" applyFont="1" applyFill="1" applyBorder="1" applyAlignment="1">
      <alignment horizontal="left" vertical="center" wrapText="1"/>
    </xf>
    <xf numFmtId="49" fontId="13" fillId="36" borderId="20" xfId="0" applyNumberFormat="1" applyFont="1" applyFill="1" applyBorder="1" applyAlignment="1">
      <alignment horizontal="left" vertical="center" wrapText="1"/>
    </xf>
    <xf numFmtId="49" fontId="13" fillId="36" borderId="22"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49" fontId="15" fillId="0" borderId="21" xfId="0" applyNumberFormat="1" applyFont="1" applyFill="1" applyBorder="1" applyAlignment="1">
      <alignment horizontal="center" vertical="center" wrapText="1"/>
    </xf>
    <xf numFmtId="49" fontId="15" fillId="0" borderId="20" xfId="0" applyNumberFormat="1" applyFont="1" applyFill="1" applyBorder="1" applyAlignment="1">
      <alignment horizontal="left" vertical="center" wrapText="1"/>
    </xf>
    <xf numFmtId="49" fontId="15" fillId="0" borderId="27" xfId="0" applyNumberFormat="1" applyFont="1" applyFill="1" applyBorder="1" applyAlignment="1">
      <alignment horizontal="left" vertical="center" wrapText="1"/>
    </xf>
    <xf numFmtId="49" fontId="15" fillId="0" borderId="22"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0" fontId="36" fillId="0" borderId="10" xfId="0" applyFont="1" applyFill="1" applyBorder="1" applyAlignment="1">
      <alignment horizontal="left" vertical="top" wrapText="1"/>
    </xf>
    <xf numFmtId="0" fontId="17" fillId="0" borderId="10" xfId="0" applyFont="1" applyFill="1" applyBorder="1" applyAlignment="1">
      <alignment/>
    </xf>
    <xf numFmtId="0" fontId="10" fillId="0" borderId="10" xfId="0" applyFont="1" applyFill="1" applyBorder="1" applyAlignment="1">
      <alignment/>
    </xf>
    <xf numFmtId="0" fontId="40" fillId="0" borderId="18"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1" fillId="0" borderId="43" xfId="0" applyFont="1" applyBorder="1" applyAlignment="1">
      <alignment horizontal="center" vertical="center" wrapText="1"/>
    </xf>
    <xf numFmtId="0" fontId="1" fillId="0" borderId="34" xfId="0" applyFont="1" applyBorder="1" applyAlignment="1">
      <alignment horizontal="center" vertical="center" wrapText="1"/>
    </xf>
    <xf numFmtId="0" fontId="12" fillId="33" borderId="43" xfId="0" applyFont="1" applyFill="1" applyBorder="1" applyAlignment="1">
      <alignment horizontal="center" vertical="top" wrapText="1"/>
    </xf>
    <xf numFmtId="0" fontId="6" fillId="0" borderId="2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34" borderId="4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6" fillId="0" borderId="13"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17" xfId="0" applyFont="1" applyFill="1" applyBorder="1" applyAlignment="1">
      <alignment horizontal="center" vertical="top" wrapText="1"/>
    </xf>
    <xf numFmtId="0" fontId="36" fillId="4" borderId="20" xfId="0" applyFont="1" applyFill="1" applyBorder="1" applyAlignment="1">
      <alignment horizontal="left" vertical="center" wrapText="1"/>
    </xf>
    <xf numFmtId="0" fontId="36" fillId="4" borderId="22" xfId="0" applyFont="1" applyFill="1" applyBorder="1" applyAlignment="1">
      <alignment horizontal="left" vertical="center" wrapText="1"/>
    </xf>
    <xf numFmtId="49" fontId="15" fillId="0" borderId="13"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0" fontId="36" fillId="4" borderId="20" xfId="0" applyFont="1" applyFill="1" applyBorder="1" applyAlignment="1">
      <alignment horizontal="right" vertical="center" wrapText="1"/>
    </xf>
    <xf numFmtId="0" fontId="36" fillId="4" borderId="22" xfId="0" applyFont="1" applyFill="1" applyBorder="1" applyAlignment="1">
      <alignment horizontal="right" vertical="center" wrapText="1"/>
    </xf>
    <xf numFmtId="0" fontId="13" fillId="36" borderId="20" xfId="0" applyFont="1" applyFill="1" applyBorder="1" applyAlignment="1">
      <alignment horizontal="left" vertical="top" wrapText="1"/>
    </xf>
    <xf numFmtId="0" fontId="13" fillId="36" borderId="22" xfId="0" applyFont="1" applyFill="1" applyBorder="1" applyAlignment="1">
      <alignment horizontal="left" vertical="top" wrapText="1"/>
    </xf>
    <xf numFmtId="0" fontId="47" fillId="0" borderId="10" xfId="0" applyFont="1" applyFill="1" applyBorder="1" applyAlignment="1">
      <alignment horizontal="left" vertical="top" wrapText="1"/>
    </xf>
    <xf numFmtId="49" fontId="49" fillId="35" borderId="10" xfId="0" applyNumberFormat="1" applyFont="1" applyFill="1" applyBorder="1" applyAlignment="1">
      <alignment horizontal="left" vertical="top" wrapText="1"/>
    </xf>
    <xf numFmtId="0" fontId="44" fillId="0" borderId="20" xfId="0" applyFont="1" applyFill="1" applyBorder="1" applyAlignment="1">
      <alignment horizontal="left" vertical="top" wrapText="1"/>
    </xf>
    <xf numFmtId="0" fontId="44" fillId="0" borderId="22" xfId="0"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0" fontId="13" fillId="36" borderId="20" xfId="0" applyFont="1" applyFill="1" applyBorder="1" applyAlignment="1">
      <alignment horizontal="left" vertical="center" wrapText="1"/>
    </xf>
    <xf numFmtId="0" fontId="13" fillId="36" borderId="22" xfId="0" applyFont="1" applyFill="1" applyBorder="1" applyAlignment="1">
      <alignment horizontal="left" vertical="center" wrapText="1"/>
    </xf>
    <xf numFmtId="0" fontId="35" fillId="0" borderId="37" xfId="0" applyFont="1" applyFill="1" applyBorder="1" applyAlignment="1">
      <alignment horizontal="center" vertical="center" wrapText="1"/>
    </xf>
    <xf numFmtId="0" fontId="7" fillId="0" borderId="10" xfId="0" applyFont="1" applyFill="1" applyBorder="1" applyAlignment="1">
      <alignment horizontal="left" vertical="top" wrapText="1"/>
    </xf>
    <xf numFmtId="49" fontId="36" fillId="0" borderId="13"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wrapText="1"/>
    </xf>
    <xf numFmtId="49" fontId="11" fillId="35" borderId="10" xfId="0" applyNumberFormat="1" applyFont="1" applyFill="1" applyBorder="1" applyAlignment="1">
      <alignment horizontal="left" vertical="center" wrapText="1"/>
    </xf>
    <xf numFmtId="0" fontId="47" fillId="35" borderId="20" xfId="0" applyFont="1" applyFill="1" applyBorder="1" applyAlignment="1">
      <alignment horizontal="left" vertical="center" wrapText="1"/>
    </xf>
    <xf numFmtId="0" fontId="47" fillId="35" borderId="22" xfId="0" applyFont="1" applyFill="1" applyBorder="1" applyAlignment="1">
      <alignment horizontal="left" vertical="center" wrapText="1"/>
    </xf>
    <xf numFmtId="49" fontId="49" fillId="35" borderId="10" xfId="0" applyNumberFormat="1" applyFont="1" applyFill="1" applyBorder="1" applyAlignment="1">
      <alignment horizontal="left" vertical="top" wrapText="1"/>
    </xf>
    <xf numFmtId="0" fontId="42" fillId="35" borderId="20" xfId="0" applyFont="1" applyFill="1" applyBorder="1" applyAlignment="1">
      <alignment horizontal="left" vertical="center" wrapText="1"/>
    </xf>
    <xf numFmtId="0" fontId="42" fillId="35" borderId="22" xfId="0" applyFont="1" applyFill="1" applyBorder="1" applyAlignment="1">
      <alignment horizontal="left" vertical="center" wrapText="1"/>
    </xf>
    <xf numFmtId="49" fontId="48" fillId="35" borderId="20" xfId="0" applyNumberFormat="1" applyFont="1" applyFill="1" applyBorder="1" applyAlignment="1">
      <alignment horizontal="left" vertical="center" wrapText="1"/>
    </xf>
    <xf numFmtId="49" fontId="48" fillId="35" borderId="22"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49" fontId="43" fillId="35" borderId="20" xfId="0" applyNumberFormat="1" applyFont="1" applyFill="1" applyBorder="1" applyAlignment="1">
      <alignment horizontal="left" vertical="center" wrapText="1"/>
    </xf>
    <xf numFmtId="49" fontId="43" fillId="35" borderId="22" xfId="0" applyNumberFormat="1" applyFont="1" applyFill="1" applyBorder="1" applyAlignment="1">
      <alignment horizontal="left" vertical="center" wrapText="1"/>
    </xf>
    <xf numFmtId="0" fontId="15" fillId="0" borderId="20" xfId="0" applyFont="1" applyFill="1" applyBorder="1" applyAlignment="1">
      <alignment horizontal="left" vertical="justify" wrapText="1"/>
    </xf>
    <xf numFmtId="0" fontId="15" fillId="0" borderId="22" xfId="0" applyFont="1" applyFill="1" applyBorder="1" applyAlignment="1">
      <alignment horizontal="left" vertical="justify" wrapText="1"/>
    </xf>
    <xf numFmtId="0" fontId="17" fillId="0" borderId="13" xfId="0" applyFont="1" applyFill="1" applyBorder="1" applyAlignment="1">
      <alignment horizontal="center"/>
    </xf>
    <xf numFmtId="0" fontId="17" fillId="0" borderId="17" xfId="0" applyFont="1" applyFill="1" applyBorder="1" applyAlignment="1">
      <alignment horizontal="center"/>
    </xf>
    <xf numFmtId="49" fontId="13" fillId="0" borderId="13"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42" fillId="35" borderId="20" xfId="0" applyNumberFormat="1" applyFont="1" applyFill="1" applyBorder="1" applyAlignment="1">
      <alignment horizontal="left" vertical="center" wrapText="1"/>
    </xf>
    <xf numFmtId="49" fontId="42" fillId="35" borderId="22"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0" fontId="14" fillId="0" borderId="0" xfId="0" applyFont="1" applyFill="1" applyBorder="1" applyAlignment="1">
      <alignment horizontal="center" vertical="center" wrapText="1"/>
    </xf>
    <xf numFmtId="49" fontId="15" fillId="0" borderId="10" xfId="0" applyNumberFormat="1" applyFont="1" applyFill="1" applyBorder="1" applyAlignment="1">
      <alignment horizontal="left" vertical="top" wrapText="1"/>
    </xf>
    <xf numFmtId="49" fontId="15" fillId="0" borderId="10" xfId="0" applyNumberFormat="1" applyFont="1" applyFill="1" applyBorder="1" applyAlignment="1">
      <alignment horizontal="left" vertical="center" wrapText="1"/>
    </xf>
    <xf numFmtId="0" fontId="1" fillId="0" borderId="44" xfId="0" applyFont="1" applyBorder="1" applyAlignment="1">
      <alignment horizontal="center" vertical="center" wrapText="1"/>
    </xf>
    <xf numFmtId="0" fontId="1" fillId="0" borderId="51" xfId="0" applyFont="1" applyBorder="1" applyAlignment="1">
      <alignment horizontal="center" vertical="center" wrapText="1"/>
    </xf>
    <xf numFmtId="49" fontId="20" fillId="0" borderId="10" xfId="0" applyNumberFormat="1" applyFont="1" applyFill="1" applyBorder="1" applyAlignment="1">
      <alignment horizontal="left" vertical="center" wrapText="1"/>
    </xf>
    <xf numFmtId="49" fontId="13"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0" fontId="13" fillId="0" borderId="43" xfId="0" applyFont="1" applyFill="1" applyBorder="1" applyAlignment="1">
      <alignment horizontal="center" vertical="center" wrapText="1"/>
    </xf>
    <xf numFmtId="0" fontId="2" fillId="0" borderId="42" xfId="0" applyNumberFormat="1" applyFont="1" applyFill="1" applyBorder="1" applyAlignment="1" applyProtection="1">
      <alignment horizontal="center" vertical="center" wrapText="1"/>
      <protection/>
    </xf>
    <xf numFmtId="0" fontId="2" fillId="0" borderId="33" xfId="0" applyNumberFormat="1" applyFont="1" applyFill="1" applyBorder="1" applyAlignment="1" applyProtection="1">
      <alignment horizontal="center" vertical="center" wrapText="1"/>
      <protection/>
    </xf>
    <xf numFmtId="0" fontId="36" fillId="0" borderId="12" xfId="0" applyFont="1" applyFill="1" applyBorder="1" applyAlignment="1">
      <alignment horizontal="center" vertical="center" wrapText="1"/>
    </xf>
    <xf numFmtId="0" fontId="17" fillId="0" borderId="12" xfId="0" applyFont="1" applyFill="1" applyBorder="1" applyAlignment="1">
      <alignment horizontal="center"/>
    </xf>
    <xf numFmtId="0" fontId="13" fillId="0" borderId="15" xfId="0" applyFont="1" applyFill="1" applyBorder="1" applyAlignment="1">
      <alignment horizontal="left" vertical="top" wrapText="1"/>
    </xf>
    <xf numFmtId="0" fontId="38" fillId="0" borderId="10" xfId="0" applyFont="1" applyFill="1" applyBorder="1" applyAlignment="1">
      <alignment horizontal="left" vertical="top" wrapText="1"/>
    </xf>
    <xf numFmtId="0" fontId="13" fillId="0" borderId="14" xfId="0" applyFont="1" applyFill="1" applyBorder="1" applyAlignment="1">
      <alignment horizontal="center" vertical="center" wrapText="1"/>
    </xf>
    <xf numFmtId="0" fontId="38" fillId="0" borderId="10"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5" fillId="0" borderId="10" xfId="0" applyFont="1" applyFill="1" applyBorder="1" applyAlignment="1">
      <alignment horizontal="left" vertical="justify" wrapText="1"/>
    </xf>
    <xf numFmtId="0" fontId="15" fillId="0" borderId="18"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4" fillId="0" borderId="31"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13" xfId="0"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49" fontId="15" fillId="0" borderId="34" xfId="0" applyNumberFormat="1" applyFont="1" applyFill="1" applyBorder="1" applyAlignment="1">
      <alignment horizontal="left" vertical="top" wrapText="1"/>
    </xf>
    <xf numFmtId="49" fontId="36" fillId="0" borderId="60" xfId="0" applyNumberFormat="1" applyFont="1" applyFill="1" applyBorder="1" applyAlignment="1">
      <alignment horizontal="left" vertical="center" wrapText="1"/>
    </xf>
    <xf numFmtId="49" fontId="36" fillId="0" borderId="25" xfId="0" applyNumberFormat="1" applyFont="1" applyFill="1" applyBorder="1" applyAlignment="1">
      <alignment horizontal="left" vertical="center" wrapText="1"/>
    </xf>
    <xf numFmtId="0" fontId="13" fillId="0" borderId="10" xfId="0" applyFont="1" applyFill="1" applyBorder="1" applyAlignment="1">
      <alignment horizontal="center" vertical="center" wrapText="1"/>
    </xf>
    <xf numFmtId="49" fontId="42" fillId="0" borderId="10" xfId="0" applyNumberFormat="1"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92"/>
  <sheetViews>
    <sheetView showZeros="0" view="pageBreakPreview" zoomScale="90" zoomScaleSheetLayoutView="90" zoomScalePageLayoutView="0" workbookViewId="0" topLeftCell="A1">
      <pane ySplit="8" topLeftCell="A18" activePane="bottomLeft" state="frozen"/>
      <selection pane="topLeft" activeCell="A1" sqref="A1"/>
      <selection pane="bottomLeft" activeCell="D13" sqref="D13:E15"/>
    </sheetView>
  </sheetViews>
  <sheetFormatPr defaultColWidth="9.140625" defaultRowHeight="12.75"/>
  <cols>
    <col min="1" max="1" width="10.57421875" style="98" customWidth="1"/>
    <col min="2" max="2" width="11.00390625" style="1" customWidth="1"/>
    <col min="3" max="3" width="11.8515625" style="1" customWidth="1"/>
    <col min="4" max="4" width="43.57421875" style="108" customWidth="1"/>
    <col min="5" max="5" width="27.8515625" style="108" customWidth="1"/>
    <col min="6" max="6" width="17.28125" style="26" customWidth="1"/>
    <col min="7" max="7" width="12.7109375" style="26" customWidth="1"/>
    <col min="8" max="8" width="16.28125" style="26" customWidth="1"/>
    <col min="9" max="9" width="16.8515625" style="29" customWidth="1"/>
    <col min="10" max="10" width="13.421875" style="1" customWidth="1"/>
    <col min="11" max="11" width="14.421875" style="131" customWidth="1"/>
    <col min="12" max="12" width="11.8515625" style="21" customWidth="1"/>
    <col min="13" max="13" width="11.140625" style="1" customWidth="1"/>
    <col min="14" max="14" width="13.140625" style="1" customWidth="1"/>
    <col min="15" max="16384" width="9.140625" style="1" customWidth="1"/>
  </cols>
  <sheetData>
    <row r="1" spans="4:9" ht="15.75" customHeight="1">
      <c r="D1" s="1"/>
      <c r="E1" s="1"/>
      <c r="G1" s="27" t="s">
        <v>84</v>
      </c>
      <c r="H1" s="27"/>
      <c r="I1" s="27"/>
    </row>
    <row r="2" spans="4:9" ht="14.25">
      <c r="D2" s="1"/>
      <c r="E2" s="1"/>
      <c r="G2" s="27" t="s">
        <v>85</v>
      </c>
      <c r="H2" s="27"/>
      <c r="I2" s="27"/>
    </row>
    <row r="3" spans="4:9" ht="14.25">
      <c r="D3" s="1"/>
      <c r="E3" s="1"/>
      <c r="G3" s="27" t="s">
        <v>164</v>
      </c>
      <c r="H3" s="27"/>
      <c r="I3" s="27"/>
    </row>
    <row r="4" spans="1:10" ht="12.75" customHeight="1">
      <c r="A4" s="99"/>
      <c r="B4" s="28"/>
      <c r="C4" s="28"/>
      <c r="D4" s="1"/>
      <c r="E4" s="1"/>
      <c r="J4" s="5"/>
    </row>
    <row r="5" spans="1:12" ht="17.25" customHeight="1">
      <c r="A5" s="580" t="s">
        <v>117</v>
      </c>
      <c r="B5" s="580"/>
      <c r="C5" s="580"/>
      <c r="D5" s="580"/>
      <c r="E5" s="580"/>
      <c r="F5" s="580"/>
      <c r="G5" s="580"/>
      <c r="H5" s="580"/>
      <c r="I5" s="580"/>
      <c r="J5" s="5"/>
      <c r="K5" s="132"/>
      <c r="L5" s="13"/>
    </row>
    <row r="6" spans="1:12" ht="13.5" customHeight="1" thickBot="1">
      <c r="A6" s="99"/>
      <c r="B6" s="30"/>
      <c r="C6" s="30"/>
      <c r="D6" s="1"/>
      <c r="E6" s="1"/>
      <c r="H6" s="543" t="s">
        <v>107</v>
      </c>
      <c r="I6" s="543"/>
      <c r="J6" s="5"/>
      <c r="K6" s="132"/>
      <c r="L6" s="13"/>
    </row>
    <row r="7" spans="1:12" ht="45.75" customHeight="1">
      <c r="A7" s="583" t="s">
        <v>112</v>
      </c>
      <c r="B7" s="585" t="s">
        <v>108</v>
      </c>
      <c r="C7" s="587" t="s">
        <v>109</v>
      </c>
      <c r="D7" s="589" t="s">
        <v>111</v>
      </c>
      <c r="E7" s="590"/>
      <c r="F7" s="544" t="s">
        <v>26</v>
      </c>
      <c r="G7" s="544" t="s">
        <v>27</v>
      </c>
      <c r="H7" s="544" t="s">
        <v>28</v>
      </c>
      <c r="I7" s="546" t="s">
        <v>145</v>
      </c>
      <c r="J7" s="550"/>
      <c r="K7" s="132"/>
      <c r="L7" s="550"/>
    </row>
    <row r="8" spans="1:12" ht="42.75" customHeight="1" thickBot="1">
      <c r="A8" s="584"/>
      <c r="B8" s="586"/>
      <c r="C8" s="588"/>
      <c r="D8" s="591" t="s">
        <v>161</v>
      </c>
      <c r="E8" s="592"/>
      <c r="F8" s="545"/>
      <c r="G8" s="545"/>
      <c r="H8" s="545"/>
      <c r="I8" s="547"/>
      <c r="J8" s="550"/>
      <c r="K8" s="132"/>
      <c r="L8" s="550"/>
    </row>
    <row r="9" spans="1:16" ht="13.5" customHeight="1">
      <c r="A9" s="60"/>
      <c r="B9" s="104" t="s">
        <v>56</v>
      </c>
      <c r="C9" s="104"/>
      <c r="D9" s="569" t="s">
        <v>46</v>
      </c>
      <c r="E9" s="569"/>
      <c r="F9" s="51">
        <f>F10</f>
        <v>201400</v>
      </c>
      <c r="G9" s="51"/>
      <c r="H9" s="51">
        <f>H10</f>
        <v>201400</v>
      </c>
      <c r="I9" s="69">
        <f>I10</f>
        <v>201400</v>
      </c>
      <c r="J9" s="5"/>
      <c r="K9" s="132"/>
      <c r="L9" s="13"/>
      <c r="M9" s="5"/>
      <c r="N9" s="5"/>
      <c r="O9" s="5"/>
      <c r="P9" s="5"/>
    </row>
    <row r="10" spans="1:16" s="62" customFormat="1" ht="13.5" customHeight="1">
      <c r="A10" s="36"/>
      <c r="B10" s="94">
        <v>250404</v>
      </c>
      <c r="C10" s="78" t="s">
        <v>123</v>
      </c>
      <c r="D10" s="48" t="s">
        <v>55</v>
      </c>
      <c r="E10" s="39" t="s">
        <v>47</v>
      </c>
      <c r="F10" s="34">
        <f>124200+64900+12300</f>
        <v>201400</v>
      </c>
      <c r="G10" s="34"/>
      <c r="H10" s="34">
        <f>124200+64900+12300</f>
        <v>201400</v>
      </c>
      <c r="I10" s="73">
        <f>124200+64900+12300</f>
        <v>201400</v>
      </c>
      <c r="J10" s="65"/>
      <c r="K10" s="132"/>
      <c r="L10" s="65"/>
      <c r="M10" s="64"/>
      <c r="N10" s="64"/>
      <c r="O10" s="64"/>
      <c r="P10" s="64"/>
    </row>
    <row r="11" spans="1:16" ht="13.5" customHeight="1">
      <c r="A11" s="119"/>
      <c r="B11" s="104" t="s">
        <v>57</v>
      </c>
      <c r="C11" s="104"/>
      <c r="D11" s="553" t="s">
        <v>58</v>
      </c>
      <c r="E11" s="554"/>
      <c r="F11" s="51">
        <f>F12</f>
        <v>3426400</v>
      </c>
      <c r="G11" s="51"/>
      <c r="H11" s="68">
        <f>H12</f>
        <v>3426400</v>
      </c>
      <c r="I11" s="145">
        <f>I12</f>
        <v>3426400</v>
      </c>
      <c r="J11" s="65"/>
      <c r="K11" s="132"/>
      <c r="L11" s="13"/>
      <c r="M11" s="5"/>
      <c r="N11" s="5"/>
      <c r="O11" s="5"/>
      <c r="P11" s="5"/>
    </row>
    <row r="12" spans="1:16" s="3" customFormat="1" ht="15.75" customHeight="1">
      <c r="A12" s="36"/>
      <c r="B12" s="76" t="s">
        <v>33</v>
      </c>
      <c r="C12" s="77"/>
      <c r="D12" s="38" t="s">
        <v>31</v>
      </c>
      <c r="E12" s="41" t="s">
        <v>47</v>
      </c>
      <c r="F12" s="42">
        <f>F13+F14+F15</f>
        <v>3426400</v>
      </c>
      <c r="G12" s="42">
        <f>G13+G14+G15</f>
        <v>0</v>
      </c>
      <c r="H12" s="42">
        <f>H13+H14+H15</f>
        <v>3426400</v>
      </c>
      <c r="I12" s="52">
        <f>I13+I14+I15</f>
        <v>3426400</v>
      </c>
      <c r="J12" s="11"/>
      <c r="K12" s="133"/>
      <c r="L12" s="18"/>
      <c r="M12" s="11"/>
      <c r="N12" s="11"/>
      <c r="O12" s="11"/>
      <c r="P12" s="11"/>
    </row>
    <row r="13" spans="1:16" ht="16.5" customHeight="1">
      <c r="A13" s="36"/>
      <c r="B13" s="77" t="s">
        <v>34</v>
      </c>
      <c r="C13" s="77" t="s">
        <v>113</v>
      </c>
      <c r="D13" s="552" t="s">
        <v>32</v>
      </c>
      <c r="E13" s="552"/>
      <c r="F13" s="103">
        <v>2186400</v>
      </c>
      <c r="G13" s="47"/>
      <c r="H13" s="103">
        <v>2186400</v>
      </c>
      <c r="I13" s="50">
        <v>2186400</v>
      </c>
      <c r="J13" s="5"/>
      <c r="K13" s="132"/>
      <c r="L13" s="13"/>
      <c r="M13" s="5"/>
      <c r="N13" s="5"/>
      <c r="O13" s="5"/>
      <c r="P13" s="5"/>
    </row>
    <row r="14" spans="1:15" ht="26.25" customHeight="1">
      <c r="A14" s="36"/>
      <c r="B14" s="77" t="s">
        <v>35</v>
      </c>
      <c r="C14" s="77" t="s">
        <v>114</v>
      </c>
      <c r="D14" s="555" t="s">
        <v>90</v>
      </c>
      <c r="E14" s="555"/>
      <c r="F14" s="87">
        <v>1150000</v>
      </c>
      <c r="G14" s="47"/>
      <c r="H14" s="87">
        <v>1150000</v>
      </c>
      <c r="I14" s="106">
        <v>1150000</v>
      </c>
      <c r="J14" s="5"/>
      <c r="K14" s="134"/>
      <c r="L14" s="5"/>
      <c r="M14" s="5"/>
      <c r="N14" s="5"/>
      <c r="O14" s="5"/>
    </row>
    <row r="15" spans="1:15" ht="19.5" customHeight="1">
      <c r="A15" s="36"/>
      <c r="B15" s="77" t="s">
        <v>89</v>
      </c>
      <c r="C15" s="77" t="s">
        <v>115</v>
      </c>
      <c r="D15" s="555" t="s">
        <v>132</v>
      </c>
      <c r="E15" s="555"/>
      <c r="F15" s="87">
        <v>90000</v>
      </c>
      <c r="G15" s="47"/>
      <c r="H15" s="87">
        <v>90000</v>
      </c>
      <c r="I15" s="106">
        <v>90000</v>
      </c>
      <c r="J15" s="5"/>
      <c r="K15" s="134"/>
      <c r="L15" s="5"/>
      <c r="M15" s="5"/>
      <c r="N15" s="5"/>
      <c r="O15" s="5"/>
    </row>
    <row r="16" spans="1:16" s="3" customFormat="1" ht="14.25" customHeight="1">
      <c r="A16" s="36"/>
      <c r="B16" s="76" t="s">
        <v>59</v>
      </c>
      <c r="C16" s="76"/>
      <c r="D16" s="556" t="s">
        <v>60</v>
      </c>
      <c r="E16" s="556"/>
      <c r="F16" s="42">
        <f aca="true" t="shared" si="0" ref="F16:I17">F17</f>
        <v>200000</v>
      </c>
      <c r="G16" s="42">
        <f t="shared" si="0"/>
        <v>0</v>
      </c>
      <c r="H16" s="42">
        <f t="shared" si="0"/>
        <v>200000</v>
      </c>
      <c r="I16" s="66">
        <f t="shared" si="0"/>
        <v>200000</v>
      </c>
      <c r="J16" s="18"/>
      <c r="K16" s="133"/>
      <c r="L16" s="18"/>
      <c r="M16" s="11"/>
      <c r="N16" s="11"/>
      <c r="O16" s="11"/>
      <c r="P16" s="11"/>
    </row>
    <row r="17" spans="1:16" s="3" customFormat="1" ht="15" customHeight="1">
      <c r="A17" s="36"/>
      <c r="B17" s="76" t="s">
        <v>43</v>
      </c>
      <c r="C17" s="76"/>
      <c r="D17" s="38" t="s">
        <v>74</v>
      </c>
      <c r="E17" s="41" t="s">
        <v>47</v>
      </c>
      <c r="F17" s="42">
        <f t="shared" si="0"/>
        <v>200000</v>
      </c>
      <c r="G17" s="42">
        <f t="shared" si="0"/>
        <v>0</v>
      </c>
      <c r="H17" s="42">
        <f t="shared" si="0"/>
        <v>200000</v>
      </c>
      <c r="I17" s="66">
        <f t="shared" si="0"/>
        <v>200000</v>
      </c>
      <c r="J17" s="11"/>
      <c r="K17" s="133"/>
      <c r="L17" s="18"/>
      <c r="M17" s="11"/>
      <c r="N17" s="11"/>
      <c r="O17" s="11"/>
      <c r="P17" s="11"/>
    </row>
    <row r="18" spans="1:16" ht="15" customHeight="1">
      <c r="A18" s="36"/>
      <c r="B18" s="77" t="s">
        <v>79</v>
      </c>
      <c r="C18" s="77" t="s">
        <v>120</v>
      </c>
      <c r="D18" s="555" t="s">
        <v>118</v>
      </c>
      <c r="E18" s="555"/>
      <c r="F18" s="34">
        <v>200000</v>
      </c>
      <c r="G18" s="49"/>
      <c r="H18" s="34">
        <v>200000</v>
      </c>
      <c r="I18" s="73">
        <v>200000</v>
      </c>
      <c r="J18" s="5"/>
      <c r="K18" s="132"/>
      <c r="L18" s="13"/>
      <c r="M18" s="5"/>
      <c r="N18" s="5"/>
      <c r="O18" s="5"/>
      <c r="P18" s="5"/>
    </row>
    <row r="19" spans="1:16" ht="16.5" customHeight="1">
      <c r="A19" s="36"/>
      <c r="B19" s="76" t="s">
        <v>61</v>
      </c>
      <c r="C19" s="76"/>
      <c r="D19" s="569" t="s">
        <v>62</v>
      </c>
      <c r="E19" s="569"/>
      <c r="F19" s="42">
        <f>F20</f>
        <v>1241000</v>
      </c>
      <c r="G19" s="42">
        <f>G20</f>
        <v>0</v>
      </c>
      <c r="H19" s="42">
        <f>H20</f>
        <v>1241000</v>
      </c>
      <c r="I19" s="69">
        <f>I20</f>
        <v>1241000</v>
      </c>
      <c r="J19" s="5"/>
      <c r="K19" s="132"/>
      <c r="L19" s="13"/>
      <c r="M19" s="5"/>
      <c r="N19" s="5"/>
      <c r="O19" s="5"/>
      <c r="P19" s="5"/>
    </row>
    <row r="20" spans="1:16" ht="17.25" customHeight="1">
      <c r="A20" s="36"/>
      <c r="B20" s="76" t="s">
        <v>101</v>
      </c>
      <c r="C20" s="76"/>
      <c r="D20" s="67" t="s">
        <v>102</v>
      </c>
      <c r="E20" s="41" t="s">
        <v>47</v>
      </c>
      <c r="F20" s="42">
        <f>F21+F22</f>
        <v>1241000</v>
      </c>
      <c r="G20" s="42">
        <f>G21+G22</f>
        <v>0</v>
      </c>
      <c r="H20" s="42">
        <f>H21+H22</f>
        <v>1241000</v>
      </c>
      <c r="I20" s="69">
        <f>I21+I22</f>
        <v>1241000</v>
      </c>
      <c r="J20" s="5"/>
      <c r="K20" s="132"/>
      <c r="L20" s="13"/>
      <c r="M20" s="5"/>
      <c r="N20" s="5"/>
      <c r="O20" s="5"/>
      <c r="P20" s="5"/>
    </row>
    <row r="21" spans="1:16" s="4" customFormat="1" ht="21" customHeight="1">
      <c r="A21" s="36"/>
      <c r="B21" s="77" t="s">
        <v>100</v>
      </c>
      <c r="C21" s="77" t="s">
        <v>121</v>
      </c>
      <c r="D21" s="555" t="s">
        <v>155</v>
      </c>
      <c r="E21" s="555"/>
      <c r="F21" s="47">
        <v>59000</v>
      </c>
      <c r="G21" s="47"/>
      <c r="H21" s="47">
        <v>59000</v>
      </c>
      <c r="I21" s="105">
        <v>59000</v>
      </c>
      <c r="J21" s="6"/>
      <c r="K21" s="132"/>
      <c r="L21" s="17"/>
      <c r="M21" s="6"/>
      <c r="N21" s="6"/>
      <c r="O21" s="6"/>
      <c r="P21" s="6"/>
    </row>
    <row r="22" spans="1:16" s="4" customFormat="1" ht="17.25" customHeight="1">
      <c r="A22" s="36"/>
      <c r="B22" s="77" t="s">
        <v>106</v>
      </c>
      <c r="C22" s="77" t="s">
        <v>121</v>
      </c>
      <c r="D22" s="555" t="s">
        <v>103</v>
      </c>
      <c r="E22" s="555"/>
      <c r="F22" s="47">
        <v>1182000</v>
      </c>
      <c r="G22" s="47"/>
      <c r="H22" s="47">
        <v>1182000</v>
      </c>
      <c r="I22" s="105">
        <v>1182000</v>
      </c>
      <c r="J22" s="6"/>
      <c r="K22" s="132"/>
      <c r="L22" s="17"/>
      <c r="M22" s="6"/>
      <c r="N22" s="6"/>
      <c r="O22" s="6"/>
      <c r="P22" s="6"/>
    </row>
    <row r="23" spans="1:16" ht="13.5" customHeight="1">
      <c r="A23" s="36"/>
      <c r="B23" s="76" t="s">
        <v>63</v>
      </c>
      <c r="C23" s="76"/>
      <c r="D23" s="572" t="s">
        <v>94</v>
      </c>
      <c r="E23" s="572"/>
      <c r="F23" s="42">
        <f>F24</f>
        <v>3041100</v>
      </c>
      <c r="G23" s="42">
        <f>G24</f>
        <v>0</v>
      </c>
      <c r="H23" s="42">
        <f>H24</f>
        <v>3041100</v>
      </c>
      <c r="I23" s="66">
        <f>I24</f>
        <v>3041100</v>
      </c>
      <c r="J23" s="5"/>
      <c r="K23" s="132"/>
      <c r="L23" s="13"/>
      <c r="M23" s="5"/>
      <c r="N23" s="5"/>
      <c r="O23" s="5"/>
      <c r="P23" s="5"/>
    </row>
    <row r="24" spans="1:16" ht="16.5" customHeight="1">
      <c r="A24" s="36"/>
      <c r="B24" s="76" t="s">
        <v>36</v>
      </c>
      <c r="C24" s="76"/>
      <c r="D24" s="38" t="s">
        <v>93</v>
      </c>
      <c r="E24" s="41" t="s">
        <v>47</v>
      </c>
      <c r="F24" s="42">
        <f>F26+F25+F27+F28+F29</f>
        <v>3041100</v>
      </c>
      <c r="G24" s="42">
        <f>G26+G25+G27+G28+G29</f>
        <v>0</v>
      </c>
      <c r="H24" s="42">
        <f>H26+H25+H27+H28+H29</f>
        <v>3041100</v>
      </c>
      <c r="I24" s="52">
        <f>I26+I25+I27+I28+I29</f>
        <v>3041100</v>
      </c>
      <c r="J24" s="5"/>
      <c r="K24" s="132"/>
      <c r="L24" s="25"/>
      <c r="M24" s="5"/>
      <c r="N24" s="5"/>
      <c r="O24" s="5"/>
      <c r="P24" s="5"/>
    </row>
    <row r="25" spans="1:15" ht="13.5" customHeight="1">
      <c r="A25" s="36"/>
      <c r="B25" s="77" t="s">
        <v>130</v>
      </c>
      <c r="C25" s="77" t="s">
        <v>134</v>
      </c>
      <c r="D25" s="555" t="s">
        <v>135</v>
      </c>
      <c r="E25" s="555"/>
      <c r="F25" s="47">
        <v>665000</v>
      </c>
      <c r="G25" s="47"/>
      <c r="H25" s="47">
        <v>665000</v>
      </c>
      <c r="I25" s="50">
        <v>665000</v>
      </c>
      <c r="J25" s="5"/>
      <c r="K25" s="134"/>
      <c r="L25" s="5"/>
      <c r="M25" s="5"/>
      <c r="N25" s="5"/>
      <c r="O25" s="5"/>
    </row>
    <row r="26" spans="1:16" ht="13.5" customHeight="1">
      <c r="A26" s="36"/>
      <c r="B26" s="77" t="s">
        <v>119</v>
      </c>
      <c r="C26" s="77" t="s">
        <v>122</v>
      </c>
      <c r="D26" s="555" t="s">
        <v>131</v>
      </c>
      <c r="E26" s="555"/>
      <c r="F26" s="47">
        <v>946000</v>
      </c>
      <c r="G26" s="49"/>
      <c r="H26" s="47">
        <v>946000</v>
      </c>
      <c r="I26" s="50">
        <v>946000</v>
      </c>
      <c r="J26" s="5"/>
      <c r="K26" s="132"/>
      <c r="L26" s="13"/>
      <c r="M26" s="5"/>
      <c r="N26" s="5"/>
      <c r="O26" s="5"/>
      <c r="P26" s="5"/>
    </row>
    <row r="27" spans="1:16" ht="27" customHeight="1">
      <c r="A27" s="36"/>
      <c r="B27" s="77" t="s">
        <v>37</v>
      </c>
      <c r="C27" s="77" t="s">
        <v>136</v>
      </c>
      <c r="D27" s="555" t="s">
        <v>137</v>
      </c>
      <c r="E27" s="555"/>
      <c r="F27" s="47">
        <v>87000</v>
      </c>
      <c r="G27" s="49"/>
      <c r="H27" s="47">
        <v>87000</v>
      </c>
      <c r="I27" s="50">
        <v>87000</v>
      </c>
      <c r="J27" s="5"/>
      <c r="K27" s="132"/>
      <c r="L27" s="13"/>
      <c r="M27" s="5"/>
      <c r="N27" s="5"/>
      <c r="O27" s="5"/>
      <c r="P27" s="5"/>
    </row>
    <row r="28" spans="1:16" ht="13.5" customHeight="1">
      <c r="A28" s="36"/>
      <c r="B28" s="77" t="s">
        <v>138</v>
      </c>
      <c r="C28" s="77" t="s">
        <v>139</v>
      </c>
      <c r="D28" s="555" t="s">
        <v>140</v>
      </c>
      <c r="E28" s="555"/>
      <c r="F28" s="47">
        <v>1013100</v>
      </c>
      <c r="G28" s="49"/>
      <c r="H28" s="47">
        <v>1013100</v>
      </c>
      <c r="I28" s="50">
        <v>1013100</v>
      </c>
      <c r="J28" s="5"/>
      <c r="K28" s="132"/>
      <c r="L28" s="13"/>
      <c r="M28" s="5"/>
      <c r="N28" s="5"/>
      <c r="O28" s="5"/>
      <c r="P28" s="5"/>
    </row>
    <row r="29" spans="1:16" ht="13.5" customHeight="1">
      <c r="A29" s="36"/>
      <c r="B29" s="77" t="s">
        <v>86</v>
      </c>
      <c r="C29" s="77" t="s">
        <v>156</v>
      </c>
      <c r="D29" s="555" t="s">
        <v>87</v>
      </c>
      <c r="E29" s="555"/>
      <c r="F29" s="47">
        <v>330000</v>
      </c>
      <c r="G29" s="49"/>
      <c r="H29" s="47">
        <v>330000</v>
      </c>
      <c r="I29" s="50">
        <v>330000</v>
      </c>
      <c r="J29" s="5"/>
      <c r="K29" s="132"/>
      <c r="L29" s="13"/>
      <c r="M29" s="5"/>
      <c r="N29" s="5"/>
      <c r="O29" s="5"/>
      <c r="P29" s="5"/>
    </row>
    <row r="30" spans="1:16" ht="13.5" customHeight="1">
      <c r="A30" s="36"/>
      <c r="B30" s="76" t="s">
        <v>66</v>
      </c>
      <c r="C30" s="76"/>
      <c r="D30" s="556" t="s">
        <v>67</v>
      </c>
      <c r="E30" s="556"/>
      <c r="F30" s="32">
        <f>F31</f>
        <v>17200</v>
      </c>
      <c r="G30" s="32">
        <f>G31</f>
        <v>0</v>
      </c>
      <c r="H30" s="32">
        <f>H31</f>
        <v>17200</v>
      </c>
      <c r="I30" s="59">
        <f>I31</f>
        <v>17200</v>
      </c>
      <c r="J30" s="5"/>
      <c r="K30" s="132"/>
      <c r="L30" s="13"/>
      <c r="M30" s="5"/>
      <c r="N30" s="5"/>
      <c r="O30" s="5"/>
      <c r="P30" s="5"/>
    </row>
    <row r="31" spans="1:16" ht="13.5" customHeight="1">
      <c r="A31" s="36"/>
      <c r="B31" s="77" t="s">
        <v>69</v>
      </c>
      <c r="C31" s="77" t="s">
        <v>123</v>
      </c>
      <c r="D31" s="48" t="s">
        <v>55</v>
      </c>
      <c r="E31" s="39" t="s">
        <v>47</v>
      </c>
      <c r="F31" s="47">
        <v>17200</v>
      </c>
      <c r="G31" s="49"/>
      <c r="H31" s="47">
        <v>17200</v>
      </c>
      <c r="I31" s="106">
        <v>17200</v>
      </c>
      <c r="J31" s="5"/>
      <c r="K31" s="132"/>
      <c r="L31" s="13"/>
      <c r="M31" s="5"/>
      <c r="N31" s="5"/>
      <c r="O31" s="5"/>
      <c r="P31" s="5"/>
    </row>
    <row r="32" spans="1:16" s="3" customFormat="1" ht="15.75" customHeight="1">
      <c r="A32" s="36"/>
      <c r="B32" s="86">
        <v>40</v>
      </c>
      <c r="C32" s="76"/>
      <c r="D32" s="572" t="s">
        <v>48</v>
      </c>
      <c r="E32" s="572"/>
      <c r="F32" s="32">
        <f>F34+F37+F39+F33</f>
        <v>30300000</v>
      </c>
      <c r="G32" s="32">
        <f>G34+G37+G39+G33</f>
        <v>0</v>
      </c>
      <c r="H32" s="32">
        <f>H34+H37+H39+H33</f>
        <v>30300000</v>
      </c>
      <c r="I32" s="59">
        <f>I34+I37+I39+I33</f>
        <v>30300000</v>
      </c>
      <c r="J32" s="14"/>
      <c r="K32" s="133"/>
      <c r="L32" s="18"/>
      <c r="M32" s="11"/>
      <c r="N32" s="11"/>
      <c r="O32" s="11"/>
      <c r="P32" s="11"/>
    </row>
    <row r="33" spans="1:16" s="3" customFormat="1" ht="117.75" customHeight="1" thickBot="1">
      <c r="A33" s="146"/>
      <c r="B33" s="147" t="s">
        <v>68</v>
      </c>
      <c r="C33" s="148" t="s">
        <v>146</v>
      </c>
      <c r="D33" s="149" t="s">
        <v>147</v>
      </c>
      <c r="E33" s="150" t="s">
        <v>47</v>
      </c>
      <c r="F33" s="151">
        <v>300000</v>
      </c>
      <c r="G33" s="151"/>
      <c r="H33" s="151">
        <v>300000</v>
      </c>
      <c r="I33" s="152">
        <f>F33</f>
        <v>300000</v>
      </c>
      <c r="J33" s="14"/>
      <c r="K33" s="133"/>
      <c r="L33" s="18"/>
      <c r="M33" s="11"/>
      <c r="N33" s="11"/>
      <c r="O33" s="11"/>
      <c r="P33" s="11"/>
    </row>
    <row r="34" spans="1:16" s="3" customFormat="1" ht="18" customHeight="1">
      <c r="A34" s="60"/>
      <c r="B34" s="104" t="s">
        <v>49</v>
      </c>
      <c r="C34" s="104"/>
      <c r="D34" s="142" t="s">
        <v>50</v>
      </c>
      <c r="E34" s="143" t="s">
        <v>47</v>
      </c>
      <c r="F34" s="144">
        <f>F35+F36</f>
        <v>14122600</v>
      </c>
      <c r="G34" s="144">
        <f>G35+G36</f>
        <v>0</v>
      </c>
      <c r="H34" s="144">
        <f>H35+H36</f>
        <v>14122600</v>
      </c>
      <c r="I34" s="116">
        <f>I35+I36</f>
        <v>14122600</v>
      </c>
      <c r="J34" s="11"/>
      <c r="K34" s="133"/>
      <c r="L34" s="18"/>
      <c r="M34" s="11"/>
      <c r="N34" s="11"/>
      <c r="O34" s="11"/>
      <c r="P34" s="11"/>
    </row>
    <row r="35" spans="1:16" s="62" customFormat="1" ht="16.5" customHeight="1">
      <c r="A35" s="36"/>
      <c r="B35" s="77">
        <v>100102</v>
      </c>
      <c r="C35" s="90" t="s">
        <v>124</v>
      </c>
      <c r="D35" s="570" t="s">
        <v>42</v>
      </c>
      <c r="E35" s="571"/>
      <c r="F35" s="34">
        <f>H35</f>
        <v>12622600</v>
      </c>
      <c r="G35" s="46"/>
      <c r="H35" s="34">
        <f>I35</f>
        <v>12622600</v>
      </c>
      <c r="I35" s="73">
        <f>10522600+2100000</f>
        <v>12622600</v>
      </c>
      <c r="J35" s="64"/>
      <c r="K35" s="132"/>
      <c r="L35" s="65"/>
      <c r="M35" s="64"/>
      <c r="N35" s="64"/>
      <c r="O35" s="64"/>
      <c r="P35" s="64"/>
    </row>
    <row r="36" spans="1:16" s="62" customFormat="1" ht="16.5" customHeight="1">
      <c r="A36" s="36"/>
      <c r="B36" s="77">
        <v>100203</v>
      </c>
      <c r="C36" s="90" t="s">
        <v>125</v>
      </c>
      <c r="D36" s="570" t="s">
        <v>44</v>
      </c>
      <c r="E36" s="571"/>
      <c r="F36" s="34">
        <v>1500000</v>
      </c>
      <c r="G36" s="34"/>
      <c r="H36" s="34">
        <v>1500000</v>
      </c>
      <c r="I36" s="73">
        <v>1500000</v>
      </c>
      <c r="J36" s="64"/>
      <c r="K36" s="132"/>
      <c r="L36" s="65"/>
      <c r="M36" s="64"/>
      <c r="N36" s="64"/>
      <c r="O36" s="64"/>
      <c r="P36" s="64"/>
    </row>
    <row r="37" spans="1:16" ht="27" customHeight="1">
      <c r="A37" s="36"/>
      <c r="B37" s="79" t="s">
        <v>53</v>
      </c>
      <c r="C37" s="79"/>
      <c r="D37" s="38" t="s">
        <v>54</v>
      </c>
      <c r="E37" s="41" t="s">
        <v>47</v>
      </c>
      <c r="F37" s="32">
        <f>F38</f>
        <v>13700000</v>
      </c>
      <c r="G37" s="32">
        <f>G38</f>
        <v>0</v>
      </c>
      <c r="H37" s="32">
        <f>H38</f>
        <v>13700000</v>
      </c>
      <c r="I37" s="59">
        <f>I38</f>
        <v>13700000</v>
      </c>
      <c r="J37" s="5"/>
      <c r="K37" s="132"/>
      <c r="L37" s="13"/>
      <c r="M37" s="5"/>
      <c r="N37" s="5"/>
      <c r="O37" s="5"/>
      <c r="P37" s="5"/>
    </row>
    <row r="38" spans="1:16" s="2" customFormat="1" ht="29.25" customHeight="1">
      <c r="A38" s="36"/>
      <c r="B38" s="77">
        <v>170703</v>
      </c>
      <c r="C38" s="77" t="s">
        <v>128</v>
      </c>
      <c r="D38" s="552" t="s">
        <v>88</v>
      </c>
      <c r="E38" s="573"/>
      <c r="F38" s="34">
        <v>13700000</v>
      </c>
      <c r="G38" s="34"/>
      <c r="H38" s="34">
        <v>13700000</v>
      </c>
      <c r="I38" s="73">
        <v>13700000</v>
      </c>
      <c r="J38" s="15"/>
      <c r="K38" s="135"/>
      <c r="L38" s="22"/>
      <c r="M38" s="15"/>
      <c r="N38" s="15"/>
      <c r="O38" s="15"/>
      <c r="P38" s="15"/>
    </row>
    <row r="39" spans="1:16" s="2" customFormat="1" ht="13.5" customHeight="1">
      <c r="A39" s="36"/>
      <c r="B39" s="79" t="s">
        <v>97</v>
      </c>
      <c r="C39" s="79"/>
      <c r="D39" s="576" t="s">
        <v>98</v>
      </c>
      <c r="E39" s="577"/>
      <c r="F39" s="32">
        <f>F40</f>
        <v>2177400</v>
      </c>
      <c r="G39" s="32"/>
      <c r="H39" s="32">
        <f>H40</f>
        <v>2177400</v>
      </c>
      <c r="I39" s="116">
        <f>I40</f>
        <v>2177400</v>
      </c>
      <c r="J39" s="15"/>
      <c r="K39" s="135"/>
      <c r="L39" s="22"/>
      <c r="M39" s="15"/>
      <c r="N39" s="15"/>
      <c r="O39" s="15"/>
      <c r="P39" s="15"/>
    </row>
    <row r="40" spans="1:16" s="2" customFormat="1" ht="30.75" customHeight="1">
      <c r="A40" s="36"/>
      <c r="B40" s="77" t="s">
        <v>99</v>
      </c>
      <c r="C40" s="77" t="s">
        <v>110</v>
      </c>
      <c r="D40" s="552" t="s">
        <v>133</v>
      </c>
      <c r="E40" s="573"/>
      <c r="F40" s="34">
        <f>F41</f>
        <v>2177400</v>
      </c>
      <c r="G40" s="34">
        <f>G41</f>
        <v>0</v>
      </c>
      <c r="H40" s="34">
        <f>H41</f>
        <v>2177400</v>
      </c>
      <c r="I40" s="35">
        <f>I41</f>
        <v>2177400</v>
      </c>
      <c r="J40" s="15"/>
      <c r="K40" s="135"/>
      <c r="L40" s="22"/>
      <c r="M40" s="15"/>
      <c r="N40" s="15"/>
      <c r="O40" s="15"/>
      <c r="P40" s="15"/>
    </row>
    <row r="41" spans="1:16" s="10" customFormat="1" ht="30" customHeight="1">
      <c r="A41" s="120"/>
      <c r="B41" s="107"/>
      <c r="C41" s="107"/>
      <c r="D41" s="574" t="s">
        <v>153</v>
      </c>
      <c r="E41" s="575"/>
      <c r="F41" s="118">
        <f>H41</f>
        <v>2177400</v>
      </c>
      <c r="G41" s="118"/>
      <c r="H41" s="118">
        <f>I41</f>
        <v>2177400</v>
      </c>
      <c r="I41" s="117">
        <f>1279600+897800</f>
        <v>2177400</v>
      </c>
      <c r="J41" s="16"/>
      <c r="K41" s="136"/>
      <c r="L41" s="23"/>
      <c r="M41" s="16"/>
      <c r="N41" s="16"/>
      <c r="O41" s="16"/>
      <c r="P41" s="16"/>
    </row>
    <row r="42" spans="1:16" ht="18" customHeight="1">
      <c r="A42" s="121"/>
      <c r="B42" s="76" t="s">
        <v>73</v>
      </c>
      <c r="C42" s="76"/>
      <c r="D42" s="556" t="s">
        <v>157</v>
      </c>
      <c r="E42" s="556"/>
      <c r="F42" s="42">
        <f>F43</f>
        <v>35000</v>
      </c>
      <c r="G42" s="42">
        <f>G43</f>
        <v>0</v>
      </c>
      <c r="H42" s="42">
        <f>H43</f>
        <v>35000</v>
      </c>
      <c r="I42" s="66">
        <f>I43</f>
        <v>35000</v>
      </c>
      <c r="J42" s="5"/>
      <c r="K42" s="132"/>
      <c r="L42" s="13"/>
      <c r="M42" s="5"/>
      <c r="N42" s="5"/>
      <c r="O42" s="5"/>
      <c r="P42" s="5"/>
    </row>
    <row r="43" spans="1:16" ht="16.5" customHeight="1">
      <c r="A43" s="36"/>
      <c r="B43" s="94">
        <v>250404</v>
      </c>
      <c r="C43" s="78" t="s">
        <v>123</v>
      </c>
      <c r="D43" s="48" t="s">
        <v>55</v>
      </c>
      <c r="E43" s="39" t="s">
        <v>47</v>
      </c>
      <c r="F43" s="34">
        <v>35000</v>
      </c>
      <c r="G43" s="49"/>
      <c r="H43" s="34">
        <v>35000</v>
      </c>
      <c r="I43" s="73">
        <v>35000</v>
      </c>
      <c r="J43" s="5"/>
      <c r="K43" s="132"/>
      <c r="L43" s="13"/>
      <c r="M43" s="5"/>
      <c r="N43" s="5"/>
      <c r="O43" s="5"/>
      <c r="P43" s="5"/>
    </row>
    <row r="44" spans="1:12" s="3" customFormat="1" ht="18.75" customHeight="1">
      <c r="A44" s="36"/>
      <c r="B44" s="75">
        <v>47</v>
      </c>
      <c r="C44" s="93"/>
      <c r="D44" s="551" t="s">
        <v>29</v>
      </c>
      <c r="E44" s="551"/>
      <c r="F44" s="32">
        <f>F45+F52+F55+F59+F75+F49</f>
        <v>87343893</v>
      </c>
      <c r="G44" s="32">
        <f>G45+G52+G55+G59+G75+G49</f>
        <v>0</v>
      </c>
      <c r="H44" s="32">
        <f>H45+H52+H55+H59+H75+H49</f>
        <v>83015994</v>
      </c>
      <c r="I44" s="33">
        <f>I45+I52+I55+I59+I75+I49</f>
        <v>16612100</v>
      </c>
      <c r="J44" s="7"/>
      <c r="K44" s="137"/>
      <c r="L44" s="18"/>
    </row>
    <row r="45" spans="1:12" s="3" customFormat="1" ht="18" customHeight="1">
      <c r="A45" s="36"/>
      <c r="B45" s="76" t="s">
        <v>33</v>
      </c>
      <c r="C45" s="89"/>
      <c r="D45" s="31" t="s">
        <v>31</v>
      </c>
      <c r="E45" s="31" t="s">
        <v>81</v>
      </c>
      <c r="F45" s="32">
        <f>F46+F47+F48</f>
        <v>9537935</v>
      </c>
      <c r="G45" s="32">
        <f>G46+G47+G48</f>
        <v>0</v>
      </c>
      <c r="H45" s="32">
        <f>H46+H47+H48</f>
        <v>7737256</v>
      </c>
      <c r="I45" s="33">
        <f>I46+I47+I48</f>
        <v>5607100</v>
      </c>
      <c r="J45" s="7"/>
      <c r="K45" s="74"/>
      <c r="L45" s="18"/>
    </row>
    <row r="46" spans="1:12" s="62" customFormat="1" ht="18.75" customHeight="1">
      <c r="A46" s="36"/>
      <c r="B46" s="77" t="s">
        <v>34</v>
      </c>
      <c r="C46" s="77" t="s">
        <v>113</v>
      </c>
      <c r="D46" s="552" t="s">
        <v>32</v>
      </c>
      <c r="E46" s="552"/>
      <c r="F46" s="34">
        <v>2532925</v>
      </c>
      <c r="G46" s="34"/>
      <c r="H46" s="34">
        <v>1767300</v>
      </c>
      <c r="I46" s="73">
        <v>1337100</v>
      </c>
      <c r="J46" s="9"/>
      <c r="K46" s="74"/>
      <c r="L46" s="63"/>
    </row>
    <row r="47" spans="1:12" s="62" customFormat="1" ht="28.5" customHeight="1">
      <c r="A47" s="36"/>
      <c r="B47" s="77" t="s">
        <v>35</v>
      </c>
      <c r="C47" s="77" t="s">
        <v>114</v>
      </c>
      <c r="D47" s="555" t="s">
        <v>90</v>
      </c>
      <c r="E47" s="555"/>
      <c r="F47" s="34">
        <v>6705010</v>
      </c>
      <c r="G47" s="34"/>
      <c r="H47" s="34">
        <v>5669956</v>
      </c>
      <c r="I47" s="35">
        <f>3670000+300000</f>
        <v>3970000</v>
      </c>
      <c r="J47" s="9"/>
      <c r="K47" s="74"/>
      <c r="L47" s="63"/>
    </row>
    <row r="48" spans="1:12" s="62" customFormat="1" ht="19.5" customHeight="1">
      <c r="A48" s="36"/>
      <c r="B48" s="77" t="s">
        <v>89</v>
      </c>
      <c r="C48" s="77" t="s">
        <v>115</v>
      </c>
      <c r="D48" s="555" t="s">
        <v>132</v>
      </c>
      <c r="E48" s="555"/>
      <c r="F48" s="34">
        <f>H48</f>
        <v>300000</v>
      </c>
      <c r="G48" s="34"/>
      <c r="H48" s="34">
        <f>I48</f>
        <v>300000</v>
      </c>
      <c r="I48" s="35">
        <v>300000</v>
      </c>
      <c r="J48" s="64"/>
      <c r="K48" s="131"/>
      <c r="L48" s="63"/>
    </row>
    <row r="49" spans="1:12" s="62" customFormat="1" ht="18" customHeight="1">
      <c r="A49" s="36"/>
      <c r="B49" s="76" t="s">
        <v>36</v>
      </c>
      <c r="C49" s="76"/>
      <c r="D49" s="38" t="s">
        <v>93</v>
      </c>
      <c r="E49" s="41" t="s">
        <v>47</v>
      </c>
      <c r="F49" s="32">
        <f>F50+F51</f>
        <v>4408463</v>
      </c>
      <c r="G49" s="32">
        <f>G50+G51</f>
        <v>0</v>
      </c>
      <c r="H49" s="32">
        <f>H50+H51</f>
        <v>3775934</v>
      </c>
      <c r="I49" s="33">
        <f>I50+I51</f>
        <v>3615000</v>
      </c>
      <c r="J49" s="64"/>
      <c r="K49" s="131"/>
      <c r="L49" s="63"/>
    </row>
    <row r="50" spans="1:12" s="62" customFormat="1" ht="15" customHeight="1">
      <c r="A50" s="36"/>
      <c r="B50" s="77" t="s">
        <v>130</v>
      </c>
      <c r="C50" s="77" t="s">
        <v>134</v>
      </c>
      <c r="D50" s="555" t="s">
        <v>135</v>
      </c>
      <c r="E50" s="555"/>
      <c r="F50" s="34">
        <v>3808463</v>
      </c>
      <c r="G50" s="34"/>
      <c r="H50" s="34">
        <v>3175934</v>
      </c>
      <c r="I50" s="35">
        <v>3015000</v>
      </c>
      <c r="J50" s="64"/>
      <c r="K50" s="131"/>
      <c r="L50" s="63"/>
    </row>
    <row r="51" spans="1:12" s="62" customFormat="1" ht="15.75" customHeight="1">
      <c r="A51" s="36"/>
      <c r="B51" s="77" t="s">
        <v>119</v>
      </c>
      <c r="C51" s="77" t="s">
        <v>122</v>
      </c>
      <c r="D51" s="555" t="s">
        <v>131</v>
      </c>
      <c r="E51" s="555"/>
      <c r="F51" s="34">
        <f>H51</f>
        <v>600000</v>
      </c>
      <c r="G51" s="34"/>
      <c r="H51" s="34">
        <f>I51</f>
        <v>600000</v>
      </c>
      <c r="I51" s="35">
        <v>600000</v>
      </c>
      <c r="J51" s="64"/>
      <c r="K51" s="131"/>
      <c r="L51" s="63"/>
    </row>
    <row r="52" spans="1:9" ht="13.5" customHeight="1">
      <c r="A52" s="36"/>
      <c r="B52" s="76" t="s">
        <v>49</v>
      </c>
      <c r="C52" s="89"/>
      <c r="D52" s="37" t="s">
        <v>50</v>
      </c>
      <c r="E52" s="31" t="s">
        <v>81</v>
      </c>
      <c r="F52" s="32">
        <f>F53+F54</f>
        <v>700000</v>
      </c>
      <c r="G52" s="32">
        <f>G53+G54</f>
        <v>0</v>
      </c>
      <c r="H52" s="32">
        <f>H53+H54</f>
        <v>700000</v>
      </c>
      <c r="I52" s="33">
        <f>I53+I54</f>
        <v>700000</v>
      </c>
    </row>
    <row r="53" spans="1:12" s="62" customFormat="1" ht="15.75" customHeight="1">
      <c r="A53" s="36"/>
      <c r="B53" s="77">
        <v>100102</v>
      </c>
      <c r="C53" s="90" t="s">
        <v>124</v>
      </c>
      <c r="D53" s="548" t="s">
        <v>42</v>
      </c>
      <c r="E53" s="548"/>
      <c r="F53" s="34">
        <v>100000</v>
      </c>
      <c r="G53" s="34"/>
      <c r="H53" s="34">
        <v>100000</v>
      </c>
      <c r="I53" s="73">
        <v>100000</v>
      </c>
      <c r="K53" s="131"/>
      <c r="L53" s="63"/>
    </row>
    <row r="54" spans="1:12" s="62" customFormat="1" ht="15.75" customHeight="1">
      <c r="A54" s="36"/>
      <c r="B54" s="77" t="s">
        <v>105</v>
      </c>
      <c r="C54" s="90" t="s">
        <v>125</v>
      </c>
      <c r="D54" s="548" t="s">
        <v>44</v>
      </c>
      <c r="E54" s="548"/>
      <c r="F54" s="34">
        <v>600000</v>
      </c>
      <c r="G54" s="34"/>
      <c r="H54" s="34">
        <v>600000</v>
      </c>
      <c r="I54" s="35">
        <v>600000</v>
      </c>
      <c r="K54" s="131"/>
      <c r="L54" s="63"/>
    </row>
    <row r="55" spans="1:10" ht="13.5" customHeight="1">
      <c r="A55" s="36"/>
      <c r="B55" s="76" t="s">
        <v>38</v>
      </c>
      <c r="C55" s="89"/>
      <c r="D55" s="37" t="s">
        <v>39</v>
      </c>
      <c r="E55" s="31" t="s">
        <v>81</v>
      </c>
      <c r="F55" s="32">
        <f>F56+F57+F58</f>
        <v>1030000</v>
      </c>
      <c r="G55" s="32">
        <f>G56+G57+G58</f>
        <v>0</v>
      </c>
      <c r="H55" s="32">
        <f>H56+H57+H58</f>
        <v>1030000</v>
      </c>
      <c r="I55" s="59">
        <f>I56+I57+I58</f>
        <v>1030000</v>
      </c>
      <c r="J55" s="8"/>
    </row>
    <row r="56" spans="1:12" s="62" customFormat="1" ht="13.5" customHeight="1">
      <c r="A56" s="36"/>
      <c r="B56" s="77" t="s">
        <v>71</v>
      </c>
      <c r="C56" s="90" t="s">
        <v>126</v>
      </c>
      <c r="D56" s="549" t="s">
        <v>72</v>
      </c>
      <c r="E56" s="549"/>
      <c r="F56" s="34">
        <f>H56</f>
        <v>230000</v>
      </c>
      <c r="G56" s="34"/>
      <c r="H56" s="34">
        <f>I56</f>
        <v>230000</v>
      </c>
      <c r="I56" s="73">
        <f>130000+100000</f>
        <v>230000</v>
      </c>
      <c r="J56" s="9"/>
      <c r="K56" s="131"/>
      <c r="L56" s="63"/>
    </row>
    <row r="57" spans="1:12" s="62" customFormat="1" ht="13.5" customHeight="1">
      <c r="A57" s="36"/>
      <c r="B57" s="77">
        <v>110202</v>
      </c>
      <c r="C57" s="90" t="s">
        <v>126</v>
      </c>
      <c r="D57" s="549" t="s">
        <v>91</v>
      </c>
      <c r="E57" s="549"/>
      <c r="F57" s="34">
        <f>H57</f>
        <v>450000</v>
      </c>
      <c r="G57" s="34"/>
      <c r="H57" s="34">
        <f>I57</f>
        <v>450000</v>
      </c>
      <c r="I57" s="73">
        <v>450000</v>
      </c>
      <c r="J57" s="9"/>
      <c r="K57" s="131"/>
      <c r="L57" s="63"/>
    </row>
    <row r="58" spans="1:12" s="62" customFormat="1" ht="13.5" customHeight="1">
      <c r="A58" s="36"/>
      <c r="B58" s="78" t="s">
        <v>40</v>
      </c>
      <c r="C58" s="91" t="s">
        <v>127</v>
      </c>
      <c r="D58" s="549" t="s">
        <v>41</v>
      </c>
      <c r="E58" s="549"/>
      <c r="F58" s="34">
        <f>H58</f>
        <v>350000</v>
      </c>
      <c r="G58" s="34"/>
      <c r="H58" s="34">
        <f>I58</f>
        <v>350000</v>
      </c>
      <c r="I58" s="73">
        <v>350000</v>
      </c>
      <c r="J58" s="9"/>
      <c r="K58" s="131"/>
      <c r="L58" s="63"/>
    </row>
    <row r="59" spans="1:11" ht="13.5" customHeight="1">
      <c r="A59" s="36"/>
      <c r="B59" s="79" t="s">
        <v>51</v>
      </c>
      <c r="C59" s="92"/>
      <c r="D59" s="557" t="s">
        <v>52</v>
      </c>
      <c r="E59" s="557"/>
      <c r="F59" s="32">
        <f>F60</f>
        <v>71296495</v>
      </c>
      <c r="G59" s="32">
        <f>G60</f>
        <v>0</v>
      </c>
      <c r="H59" s="32">
        <f>H60</f>
        <v>69462804</v>
      </c>
      <c r="I59" s="59">
        <f>I60</f>
        <v>5350000</v>
      </c>
      <c r="J59" s="9"/>
      <c r="K59" s="132"/>
    </row>
    <row r="60" spans="1:12" s="62" customFormat="1" ht="13.5" customHeight="1">
      <c r="A60" s="36"/>
      <c r="B60" s="80">
        <v>150101</v>
      </c>
      <c r="C60" s="90" t="s">
        <v>110</v>
      </c>
      <c r="D60" s="555" t="s">
        <v>30</v>
      </c>
      <c r="E60" s="555"/>
      <c r="F60" s="72">
        <f>SUM(F61:F74)</f>
        <v>71296495</v>
      </c>
      <c r="G60" s="40"/>
      <c r="H60" s="34">
        <f>SUM(H61:H74)</f>
        <v>69462804</v>
      </c>
      <c r="I60" s="73">
        <f>SUM(I61:I74)</f>
        <v>5350000</v>
      </c>
      <c r="J60" s="9"/>
      <c r="K60" s="138"/>
      <c r="L60" s="63"/>
    </row>
    <row r="61" spans="1:12" s="62" customFormat="1" ht="30.75" customHeight="1">
      <c r="A61" s="122"/>
      <c r="B61" s="44"/>
      <c r="C61" s="81"/>
      <c r="D61" s="558" t="s">
        <v>104</v>
      </c>
      <c r="E61" s="559"/>
      <c r="F61" s="34">
        <v>15228316</v>
      </c>
      <c r="G61" s="34"/>
      <c r="H61" s="34">
        <v>15164316</v>
      </c>
      <c r="I61" s="35">
        <v>50000</v>
      </c>
      <c r="J61" s="9"/>
      <c r="K61" s="131"/>
      <c r="L61" s="63"/>
    </row>
    <row r="62" spans="1:12" s="62" customFormat="1" ht="18.75" customHeight="1">
      <c r="A62" s="123"/>
      <c r="B62" s="84"/>
      <c r="C62" s="82"/>
      <c r="D62" s="560" t="s">
        <v>152</v>
      </c>
      <c r="E62" s="561"/>
      <c r="F62" s="34">
        <v>260000</v>
      </c>
      <c r="G62" s="34"/>
      <c r="H62" s="34">
        <v>260000</v>
      </c>
      <c r="I62" s="35">
        <v>150000</v>
      </c>
      <c r="J62" s="9"/>
      <c r="K62" s="131"/>
      <c r="L62" s="63"/>
    </row>
    <row r="63" spans="1:12" s="62" customFormat="1" ht="44.25" customHeight="1">
      <c r="A63" s="130"/>
      <c r="B63" s="85"/>
      <c r="C63" s="83"/>
      <c r="D63" s="560" t="s">
        <v>160</v>
      </c>
      <c r="E63" s="561"/>
      <c r="F63" s="34">
        <v>378250</v>
      </c>
      <c r="G63" s="34">
        <v>87</v>
      </c>
      <c r="H63" s="34">
        <v>50000</v>
      </c>
      <c r="I63" s="35">
        <v>50000</v>
      </c>
      <c r="J63" s="9"/>
      <c r="K63" s="138"/>
      <c r="L63" s="63"/>
    </row>
    <row r="64" spans="1:12" s="62" customFormat="1" ht="32.25" customHeight="1">
      <c r="A64" s="123"/>
      <c r="B64" s="84"/>
      <c r="C64" s="82"/>
      <c r="D64" s="560" t="s">
        <v>154</v>
      </c>
      <c r="E64" s="561"/>
      <c r="F64" s="34">
        <v>100000</v>
      </c>
      <c r="G64" s="34"/>
      <c r="H64" s="34">
        <v>100000</v>
      </c>
      <c r="I64" s="35">
        <v>100000</v>
      </c>
      <c r="K64" s="131"/>
      <c r="L64" s="63"/>
    </row>
    <row r="65" spans="1:12" s="62" customFormat="1" ht="34.5" customHeight="1">
      <c r="A65" s="542"/>
      <c r="B65" s="541"/>
      <c r="C65" s="540"/>
      <c r="D65" s="560" t="s">
        <v>159</v>
      </c>
      <c r="E65" s="561"/>
      <c r="F65" s="34">
        <v>100000</v>
      </c>
      <c r="G65" s="34"/>
      <c r="H65" s="34">
        <v>100000</v>
      </c>
      <c r="I65" s="35">
        <v>100000</v>
      </c>
      <c r="J65" s="562"/>
      <c r="K65" s="562"/>
      <c r="L65" s="63"/>
    </row>
    <row r="66" spans="1:12" s="62" customFormat="1" ht="18" customHeight="1">
      <c r="A66" s="542"/>
      <c r="B66" s="541"/>
      <c r="C66" s="540"/>
      <c r="D66" s="560" t="s">
        <v>141</v>
      </c>
      <c r="E66" s="561"/>
      <c r="F66" s="34">
        <v>312598</v>
      </c>
      <c r="G66" s="34">
        <v>1</v>
      </c>
      <c r="H66" s="34">
        <v>292198</v>
      </c>
      <c r="I66" s="35">
        <v>200000</v>
      </c>
      <c r="K66" s="131"/>
      <c r="L66" s="63"/>
    </row>
    <row r="67" spans="1:12" s="62" customFormat="1" ht="31.5" customHeight="1">
      <c r="A67" s="542"/>
      <c r="B67" s="541"/>
      <c r="C67" s="540"/>
      <c r="D67" s="560" t="s">
        <v>151</v>
      </c>
      <c r="E67" s="561"/>
      <c r="F67" s="34">
        <v>500000</v>
      </c>
      <c r="G67" s="34"/>
      <c r="H67" s="34">
        <v>500000</v>
      </c>
      <c r="I67" s="35">
        <v>500000</v>
      </c>
      <c r="K67" s="131"/>
      <c r="L67" s="63"/>
    </row>
    <row r="68" spans="1:12" s="62" customFormat="1" ht="30" customHeight="1">
      <c r="A68" s="123"/>
      <c r="B68" s="84"/>
      <c r="C68" s="82"/>
      <c r="D68" s="563" t="s">
        <v>148</v>
      </c>
      <c r="E68" s="564"/>
      <c r="F68" s="34">
        <v>1082000</v>
      </c>
      <c r="G68" s="34">
        <v>35</v>
      </c>
      <c r="H68" s="34">
        <v>700000</v>
      </c>
      <c r="I68" s="35">
        <v>700000</v>
      </c>
      <c r="K68" s="131"/>
      <c r="L68" s="63"/>
    </row>
    <row r="69" spans="1:12" s="62" customFormat="1" ht="28.5" customHeight="1">
      <c r="A69" s="123"/>
      <c r="B69" s="84"/>
      <c r="C69" s="82"/>
      <c r="D69" s="560" t="s">
        <v>142</v>
      </c>
      <c r="E69" s="561"/>
      <c r="F69" s="34">
        <v>3000000</v>
      </c>
      <c r="G69" s="34"/>
      <c r="H69" s="34">
        <v>3000000</v>
      </c>
      <c r="I69" s="35">
        <f>300000-100000</f>
        <v>200000</v>
      </c>
      <c r="J69" s="9"/>
      <c r="K69" s="139"/>
      <c r="L69" s="63"/>
    </row>
    <row r="70" spans="1:12" s="62" customFormat="1" ht="42.75" customHeight="1">
      <c r="A70" s="123"/>
      <c r="B70" s="84"/>
      <c r="C70" s="82"/>
      <c r="D70" s="565" t="s">
        <v>163</v>
      </c>
      <c r="E70" s="566"/>
      <c r="F70" s="34">
        <v>300000</v>
      </c>
      <c r="G70" s="34"/>
      <c r="H70" s="34">
        <v>300000</v>
      </c>
      <c r="I70" s="35">
        <v>300000</v>
      </c>
      <c r="J70" s="74"/>
      <c r="K70" s="132"/>
      <c r="L70" s="63"/>
    </row>
    <row r="71" spans="1:16" s="62" customFormat="1" ht="28.5" customHeight="1">
      <c r="A71" s="123"/>
      <c r="B71" s="84"/>
      <c r="C71" s="82"/>
      <c r="D71" s="567" t="s">
        <v>143</v>
      </c>
      <c r="E71" s="568"/>
      <c r="F71" s="34">
        <v>6394390</v>
      </c>
      <c r="G71" s="34" t="s">
        <v>144</v>
      </c>
      <c r="H71" s="34">
        <v>6392790</v>
      </c>
      <c r="I71" s="35">
        <v>2000000</v>
      </c>
      <c r="J71" s="141"/>
      <c r="K71" s="132"/>
      <c r="L71" s="65"/>
      <c r="M71" s="64"/>
      <c r="N71" s="64"/>
      <c r="O71" s="64"/>
      <c r="P71" s="64"/>
    </row>
    <row r="72" spans="1:12" s="62" customFormat="1" ht="28.5" customHeight="1">
      <c r="A72" s="123"/>
      <c r="B72" s="84"/>
      <c r="C72" s="82"/>
      <c r="D72" s="558" t="s">
        <v>150</v>
      </c>
      <c r="E72" s="559"/>
      <c r="F72" s="34">
        <v>2339000</v>
      </c>
      <c r="G72" s="34" t="s">
        <v>144</v>
      </c>
      <c r="H72" s="34">
        <v>2339000</v>
      </c>
      <c r="I72" s="35">
        <v>200000</v>
      </c>
      <c r="K72" s="131"/>
      <c r="L72" s="63"/>
    </row>
    <row r="73" spans="1:12" s="62" customFormat="1" ht="30" customHeight="1">
      <c r="A73" s="123"/>
      <c r="B73" s="84"/>
      <c r="C73" s="82"/>
      <c r="D73" s="560" t="s">
        <v>158</v>
      </c>
      <c r="E73" s="561"/>
      <c r="F73" s="34">
        <v>40000000</v>
      </c>
      <c r="G73" s="34"/>
      <c r="H73" s="34">
        <v>40000000</v>
      </c>
      <c r="I73" s="35">
        <f>950000-300000</f>
        <v>650000</v>
      </c>
      <c r="J73" s="63"/>
      <c r="K73" s="131"/>
      <c r="L73" s="63"/>
    </row>
    <row r="74" spans="1:12" s="62" customFormat="1" ht="27.75" customHeight="1">
      <c r="A74" s="123"/>
      <c r="B74" s="84"/>
      <c r="C74" s="82"/>
      <c r="D74" s="560" t="s">
        <v>149</v>
      </c>
      <c r="E74" s="561"/>
      <c r="F74" s="34">
        <v>1301941</v>
      </c>
      <c r="G74" s="34">
        <v>80</v>
      </c>
      <c r="H74" s="34">
        <v>264500</v>
      </c>
      <c r="I74" s="35">
        <v>150000</v>
      </c>
      <c r="K74" s="131"/>
      <c r="L74" s="63"/>
    </row>
    <row r="75" spans="1:16" s="62" customFormat="1" ht="15.75" customHeight="1">
      <c r="A75" s="36"/>
      <c r="B75" s="94">
        <v>250404</v>
      </c>
      <c r="C75" s="78" t="s">
        <v>123</v>
      </c>
      <c r="D75" s="61" t="s">
        <v>55</v>
      </c>
      <c r="E75" s="39" t="s">
        <v>47</v>
      </c>
      <c r="F75" s="47">
        <v>371000</v>
      </c>
      <c r="G75" s="49"/>
      <c r="H75" s="47">
        <v>310000</v>
      </c>
      <c r="I75" s="35">
        <f>300000+10000</f>
        <v>310000</v>
      </c>
      <c r="J75" s="9"/>
      <c r="K75" s="132"/>
      <c r="L75" s="65"/>
      <c r="M75" s="64"/>
      <c r="N75" s="64"/>
      <c r="O75" s="64"/>
      <c r="P75" s="64"/>
    </row>
    <row r="76" spans="1:16" ht="16.5" customHeight="1">
      <c r="A76" s="121"/>
      <c r="B76" s="76" t="s">
        <v>75</v>
      </c>
      <c r="C76" s="76"/>
      <c r="D76" s="556" t="s">
        <v>76</v>
      </c>
      <c r="E76" s="556"/>
      <c r="F76" s="125">
        <f>F78</f>
        <v>990000</v>
      </c>
      <c r="G76" s="42">
        <f>G78</f>
        <v>0</v>
      </c>
      <c r="H76" s="42">
        <f>H78</f>
        <v>990000</v>
      </c>
      <c r="I76" s="66">
        <f>I78</f>
        <v>990000</v>
      </c>
      <c r="J76" s="5"/>
      <c r="K76" s="132"/>
      <c r="L76" s="13"/>
      <c r="M76" s="5"/>
      <c r="N76" s="5"/>
      <c r="O76" s="5"/>
      <c r="P76" s="5"/>
    </row>
    <row r="77" spans="1:16" ht="16.5" customHeight="1">
      <c r="A77" s="36"/>
      <c r="B77" s="79" t="s">
        <v>51</v>
      </c>
      <c r="C77" s="79"/>
      <c r="D77" s="557" t="s">
        <v>52</v>
      </c>
      <c r="E77" s="557"/>
      <c r="F77" s="70">
        <f>F78</f>
        <v>990000</v>
      </c>
      <c r="G77" s="42">
        <f>G78</f>
        <v>0</v>
      </c>
      <c r="H77" s="42">
        <f>H78</f>
        <v>990000</v>
      </c>
      <c r="I77" s="66">
        <f>I78</f>
        <v>990000</v>
      </c>
      <c r="J77" s="5"/>
      <c r="K77" s="132"/>
      <c r="L77" s="13"/>
      <c r="M77" s="5"/>
      <c r="N77" s="5"/>
      <c r="O77" s="5"/>
      <c r="P77" s="5"/>
    </row>
    <row r="78" spans="1:16" s="3" customFormat="1" ht="17.25" customHeight="1">
      <c r="A78" s="36"/>
      <c r="B78" s="77" t="s">
        <v>77</v>
      </c>
      <c r="C78" s="77" t="s">
        <v>129</v>
      </c>
      <c r="D78" s="555" t="s">
        <v>78</v>
      </c>
      <c r="E78" s="555"/>
      <c r="F78" s="103">
        <f>F79</f>
        <v>990000</v>
      </c>
      <c r="G78" s="47"/>
      <c r="H78" s="47">
        <f>H79</f>
        <v>990000</v>
      </c>
      <c r="I78" s="106">
        <f>I79</f>
        <v>990000</v>
      </c>
      <c r="J78" s="11"/>
      <c r="K78" s="133"/>
      <c r="L78" s="18"/>
      <c r="M78" s="11"/>
      <c r="N78" s="11"/>
      <c r="O78" s="11"/>
      <c r="P78" s="11"/>
    </row>
    <row r="79" spans="1:16" ht="29.25" customHeight="1">
      <c r="A79" s="121"/>
      <c r="B79" s="95"/>
      <c r="C79" s="95"/>
      <c r="D79" s="549" t="s">
        <v>162</v>
      </c>
      <c r="E79" s="549"/>
      <c r="F79" s="72">
        <v>990000</v>
      </c>
      <c r="G79" s="49"/>
      <c r="H79" s="34">
        <v>990000</v>
      </c>
      <c r="I79" s="73">
        <v>990000</v>
      </c>
      <c r="J79" s="5"/>
      <c r="K79" s="132"/>
      <c r="L79" s="13"/>
      <c r="M79" s="5"/>
      <c r="N79" s="5"/>
      <c r="O79" s="5"/>
      <c r="P79" s="5"/>
    </row>
    <row r="80" spans="1:16" ht="18" customHeight="1">
      <c r="A80" s="121"/>
      <c r="B80" s="76" t="s">
        <v>80</v>
      </c>
      <c r="C80" s="76"/>
      <c r="D80" s="572" t="s">
        <v>92</v>
      </c>
      <c r="E80" s="572"/>
      <c r="F80" s="70">
        <f>F81</f>
        <v>17200</v>
      </c>
      <c r="G80" s="42">
        <f>G81</f>
        <v>0</v>
      </c>
      <c r="H80" s="42">
        <f>H81</f>
        <v>17200</v>
      </c>
      <c r="I80" s="66">
        <f>I81</f>
        <v>17200</v>
      </c>
      <c r="J80" s="5"/>
      <c r="K80" s="132"/>
      <c r="L80" s="13"/>
      <c r="M80" s="5"/>
      <c r="N80" s="5"/>
      <c r="O80" s="5"/>
      <c r="P80" s="5"/>
    </row>
    <row r="81" spans="1:16" ht="15.75" customHeight="1">
      <c r="A81" s="36"/>
      <c r="B81" s="94">
        <v>250404</v>
      </c>
      <c r="C81" s="78" t="s">
        <v>123</v>
      </c>
      <c r="D81" s="48" t="s">
        <v>55</v>
      </c>
      <c r="E81" s="39" t="s">
        <v>47</v>
      </c>
      <c r="F81" s="103">
        <v>17200</v>
      </c>
      <c r="G81" s="49"/>
      <c r="H81" s="47">
        <v>17200</v>
      </c>
      <c r="I81" s="106">
        <v>17200</v>
      </c>
      <c r="J81" s="5"/>
      <c r="K81" s="132"/>
      <c r="L81" s="13"/>
      <c r="M81" s="5"/>
      <c r="N81" s="5"/>
      <c r="O81" s="5"/>
      <c r="P81" s="5"/>
    </row>
    <row r="82" spans="1:16" s="3" customFormat="1" ht="27.75" customHeight="1">
      <c r="A82" s="124"/>
      <c r="B82" s="76" t="s">
        <v>82</v>
      </c>
      <c r="C82" s="76"/>
      <c r="D82" s="572" t="s">
        <v>83</v>
      </c>
      <c r="E82" s="572"/>
      <c r="F82" s="70">
        <f>F83</f>
        <v>8600</v>
      </c>
      <c r="G82" s="42">
        <f>G83</f>
        <v>0</v>
      </c>
      <c r="H82" s="42">
        <f>H83</f>
        <v>8600</v>
      </c>
      <c r="I82" s="66">
        <f>I83</f>
        <v>8600</v>
      </c>
      <c r="J82" s="11"/>
      <c r="K82" s="133"/>
      <c r="L82" s="18"/>
      <c r="M82" s="11"/>
      <c r="N82" s="11"/>
      <c r="O82" s="11"/>
      <c r="P82" s="11"/>
    </row>
    <row r="83" spans="1:16" ht="17.25" customHeight="1">
      <c r="A83" s="36"/>
      <c r="B83" s="94">
        <v>250404</v>
      </c>
      <c r="C83" s="78" t="s">
        <v>123</v>
      </c>
      <c r="D83" s="48" t="s">
        <v>55</v>
      </c>
      <c r="E83" s="39" t="s">
        <v>47</v>
      </c>
      <c r="F83" s="103">
        <v>8600</v>
      </c>
      <c r="G83" s="49"/>
      <c r="H83" s="47">
        <v>8600</v>
      </c>
      <c r="I83" s="106">
        <v>8600</v>
      </c>
      <c r="J83" s="5"/>
      <c r="K83" s="132"/>
      <c r="L83" s="13"/>
      <c r="M83" s="5"/>
      <c r="N83" s="5"/>
      <c r="O83" s="5"/>
      <c r="P83" s="5"/>
    </row>
    <row r="84" spans="1:16" ht="15" customHeight="1">
      <c r="A84" s="121"/>
      <c r="B84" s="76" t="s">
        <v>64</v>
      </c>
      <c r="C84" s="76"/>
      <c r="D84" s="572" t="s">
        <v>65</v>
      </c>
      <c r="E84" s="572"/>
      <c r="F84" s="70">
        <f>F85</f>
        <v>10000</v>
      </c>
      <c r="G84" s="42">
        <f>G85</f>
        <v>0</v>
      </c>
      <c r="H84" s="42">
        <f>H85</f>
        <v>10000</v>
      </c>
      <c r="I84" s="66">
        <f>I85</f>
        <v>10000</v>
      </c>
      <c r="J84" s="5"/>
      <c r="K84" s="132"/>
      <c r="L84" s="13"/>
      <c r="M84" s="5"/>
      <c r="N84" s="5"/>
      <c r="O84" s="5"/>
      <c r="P84" s="5"/>
    </row>
    <row r="85" spans="1:16" ht="15.75" customHeight="1" thickBot="1">
      <c r="A85" s="43"/>
      <c r="B85" s="111">
        <v>250404</v>
      </c>
      <c r="C85" s="112" t="s">
        <v>123</v>
      </c>
      <c r="D85" s="44" t="s">
        <v>55</v>
      </c>
      <c r="E85" s="55" t="s">
        <v>47</v>
      </c>
      <c r="F85" s="127">
        <v>10000</v>
      </c>
      <c r="G85" s="53"/>
      <c r="H85" s="45">
        <v>10000</v>
      </c>
      <c r="I85" s="128">
        <v>10000</v>
      </c>
      <c r="J85" s="54"/>
      <c r="K85" s="134"/>
      <c r="L85" s="13"/>
      <c r="M85" s="5"/>
      <c r="N85" s="5"/>
      <c r="O85" s="5"/>
      <c r="P85" s="5"/>
    </row>
    <row r="86" spans="1:16" s="2" customFormat="1" ht="18" customHeight="1" thickBot="1">
      <c r="A86" s="113"/>
      <c r="B86" s="114"/>
      <c r="C86" s="115"/>
      <c r="D86" s="579" t="s">
        <v>45</v>
      </c>
      <c r="E86" s="579"/>
      <c r="F86" s="129">
        <f>F84+F82+F80+F76+F44+F42+F32+F30+F23+F19+F16+F11+F9</f>
        <v>126831793</v>
      </c>
      <c r="G86" s="129">
        <f>G84+G82+G80+G76+G44+G42+G32+G30+G23+G19+G16+G11+G9</f>
        <v>0</v>
      </c>
      <c r="H86" s="129">
        <f>H84+H82+H80+H76+H44+H42+H32+H30+H23+H19+H16+H11+H9</f>
        <v>122503894</v>
      </c>
      <c r="I86" s="126">
        <f>I84+I82+I80+I76+I44+I42+I32+I30+I23+I19+I16+I11+I9</f>
        <v>56100000</v>
      </c>
      <c r="J86" s="12"/>
      <c r="K86" s="140"/>
      <c r="L86" s="24"/>
      <c r="M86" s="15"/>
      <c r="N86" s="15"/>
      <c r="O86" s="15"/>
      <c r="P86" s="15"/>
    </row>
    <row r="87" spans="1:16" s="2" customFormat="1" ht="13.5" customHeight="1">
      <c r="A87" s="100"/>
      <c r="B87" s="96"/>
      <c r="C87" s="96"/>
      <c r="D87" s="97"/>
      <c r="E87" s="97"/>
      <c r="F87" s="19"/>
      <c r="G87" s="19"/>
      <c r="H87" s="19"/>
      <c r="I87" s="19"/>
      <c r="J87" s="12"/>
      <c r="K87" s="140"/>
      <c r="L87" s="24"/>
      <c r="M87" s="15"/>
      <c r="N87" s="15"/>
      <c r="O87" s="15"/>
      <c r="P87" s="15"/>
    </row>
    <row r="88" spans="1:16" s="2" customFormat="1" ht="12" customHeight="1">
      <c r="A88" s="101"/>
      <c r="B88" s="88"/>
      <c r="C88" s="88"/>
      <c r="D88" s="110"/>
      <c r="E88" s="110"/>
      <c r="F88" s="88"/>
      <c r="G88" s="88"/>
      <c r="H88" s="88"/>
      <c r="I88" s="19"/>
      <c r="J88" s="12"/>
      <c r="K88" s="140"/>
      <c r="L88" s="22"/>
      <c r="M88" s="15"/>
      <c r="N88" s="15"/>
      <c r="O88" s="15"/>
      <c r="P88" s="15"/>
    </row>
    <row r="89" spans="1:10" ht="16.5" customHeight="1">
      <c r="A89" s="581" t="s">
        <v>95</v>
      </c>
      <c r="B89" s="581"/>
      <c r="C89" s="581"/>
      <c r="D89" s="581"/>
      <c r="E89" s="581"/>
      <c r="F89" s="578"/>
      <c r="G89" s="578" t="s">
        <v>70</v>
      </c>
      <c r="H89" s="581" t="s">
        <v>96</v>
      </c>
      <c r="I89" s="581"/>
      <c r="J89" s="8"/>
    </row>
    <row r="90" spans="1:10" ht="15.75" customHeight="1">
      <c r="A90" s="581"/>
      <c r="B90" s="581"/>
      <c r="C90" s="581"/>
      <c r="D90" s="581"/>
      <c r="E90" s="581"/>
      <c r="H90" s="58"/>
      <c r="I90" s="71"/>
      <c r="J90" s="57"/>
    </row>
    <row r="91" spans="1:10" ht="18.75" customHeight="1">
      <c r="A91" s="102"/>
      <c r="B91" s="56"/>
      <c r="C91" s="56"/>
      <c r="D91" s="109"/>
      <c r="E91" s="109"/>
      <c r="H91" s="20"/>
      <c r="I91" s="19"/>
      <c r="J91" s="57"/>
    </row>
    <row r="92" spans="4:10" ht="36.75" customHeight="1">
      <c r="D92" s="582"/>
      <c r="E92" s="582"/>
      <c r="F92" s="58"/>
      <c r="G92" s="58"/>
      <c r="H92" s="58"/>
      <c r="I92" s="9"/>
      <c r="J92" s="5"/>
    </row>
  </sheetData>
  <sheetProtection/>
  <mergeCells count="82">
    <mergeCell ref="D8:E8"/>
    <mergeCell ref="A89:E89"/>
    <mergeCell ref="D82:E82"/>
    <mergeCell ref="D84:E84"/>
    <mergeCell ref="A5:I5"/>
    <mergeCell ref="H89:I89"/>
    <mergeCell ref="A90:E90"/>
    <mergeCell ref="D92:E92"/>
    <mergeCell ref="A7:A8"/>
    <mergeCell ref="B7:B8"/>
    <mergeCell ref="C7:C8"/>
    <mergeCell ref="D7:E7"/>
    <mergeCell ref="D38:E38"/>
    <mergeCell ref="D39:E39"/>
    <mergeCell ref="D32:E32"/>
    <mergeCell ref="F89:G89"/>
    <mergeCell ref="D76:E76"/>
    <mergeCell ref="D77:E77"/>
    <mergeCell ref="D78:E78"/>
    <mergeCell ref="D86:E86"/>
    <mergeCell ref="D79:E79"/>
    <mergeCell ref="D80:E80"/>
    <mergeCell ref="D22:E22"/>
    <mergeCell ref="D23:E23"/>
    <mergeCell ref="D26:E26"/>
    <mergeCell ref="D29:E29"/>
    <mergeCell ref="D30:E30"/>
    <mergeCell ref="D42:E42"/>
    <mergeCell ref="D27:E27"/>
    <mergeCell ref="D28:E28"/>
    <mergeCell ref="D40:E40"/>
    <mergeCell ref="D41:E41"/>
    <mergeCell ref="D48:E48"/>
    <mergeCell ref="D50:E50"/>
    <mergeCell ref="D47:E47"/>
    <mergeCell ref="D51:E51"/>
    <mergeCell ref="D9:E9"/>
    <mergeCell ref="D25:E25"/>
    <mergeCell ref="D35:E35"/>
    <mergeCell ref="D36:E36"/>
    <mergeCell ref="D19:E19"/>
    <mergeCell ref="D21:E21"/>
    <mergeCell ref="D67:E67"/>
    <mergeCell ref="D68:E68"/>
    <mergeCell ref="D69:E69"/>
    <mergeCell ref="D74:E74"/>
    <mergeCell ref="D70:E70"/>
    <mergeCell ref="D71:E71"/>
    <mergeCell ref="D72:E72"/>
    <mergeCell ref="D73:E73"/>
    <mergeCell ref="D62:E62"/>
    <mergeCell ref="D63:E63"/>
    <mergeCell ref="D64:E64"/>
    <mergeCell ref="D65:E65"/>
    <mergeCell ref="J65:K65"/>
    <mergeCell ref="D66:E66"/>
    <mergeCell ref="D57:E57"/>
    <mergeCell ref="D58:E58"/>
    <mergeCell ref="D54:E54"/>
    <mergeCell ref="D59:E59"/>
    <mergeCell ref="D60:E60"/>
    <mergeCell ref="D61:E61"/>
    <mergeCell ref="J7:J8"/>
    <mergeCell ref="L7:L8"/>
    <mergeCell ref="D44:E44"/>
    <mergeCell ref="D46:E46"/>
    <mergeCell ref="D11:E11"/>
    <mergeCell ref="D13:E13"/>
    <mergeCell ref="D14:E14"/>
    <mergeCell ref="D15:E15"/>
    <mergeCell ref="D16:E16"/>
    <mergeCell ref="D18:E18"/>
    <mergeCell ref="C65:C67"/>
    <mergeCell ref="B65:B67"/>
    <mergeCell ref="A65:A67"/>
    <mergeCell ref="H6:I6"/>
    <mergeCell ref="F7:F8"/>
    <mergeCell ref="G7:G8"/>
    <mergeCell ref="H7:H8"/>
    <mergeCell ref="I7:I8"/>
    <mergeCell ref="D53:E53"/>
    <mergeCell ref="D56:E56"/>
  </mergeCells>
  <printOptions/>
  <pageMargins left="0.72" right="0.32" top="0.53" bottom="0.19" header="0.56" footer="0.19"/>
  <pageSetup fitToHeight="3" horizontalDpi="600" verticalDpi="600" orientation="landscape" paperSize="9" scale="81" r:id="rId1"/>
  <rowBreaks count="2" manualBreakCount="2">
    <brk id="33" max="8" man="1"/>
    <brk id="63" max="8" man="1"/>
  </rowBreaks>
</worksheet>
</file>

<file path=xl/worksheets/sheet2.xml><?xml version="1.0" encoding="utf-8"?>
<worksheet xmlns="http://schemas.openxmlformats.org/spreadsheetml/2006/main" xmlns:r="http://schemas.openxmlformats.org/officeDocument/2006/relationships">
  <dimension ref="A1:AA211"/>
  <sheetViews>
    <sheetView showZeros="0" view="pageBreakPreview" zoomScale="90" zoomScaleSheetLayoutView="90" zoomScalePageLayoutView="0" workbookViewId="0" topLeftCell="A1">
      <pane ySplit="4" topLeftCell="A43" activePane="bottomLeft" state="frozen"/>
      <selection pane="topLeft" activeCell="A1" sqref="A1"/>
      <selection pane="bottomLeft" activeCell="C55" sqref="C55:D55"/>
    </sheetView>
  </sheetViews>
  <sheetFormatPr defaultColWidth="9.140625" defaultRowHeight="12.75"/>
  <cols>
    <col min="1" max="1" width="8.8515625" style="1" customWidth="1"/>
    <col min="2" max="2" width="11.8515625" style="1" hidden="1" customWidth="1"/>
    <col min="3" max="3" width="25.57421875" style="108" customWidth="1"/>
    <col min="4" max="4" width="19.00390625" style="108" customWidth="1"/>
    <col min="5" max="5" width="17.28125" style="26" hidden="1" customWidth="1"/>
    <col min="6" max="6" width="12.7109375" style="26" hidden="1" customWidth="1"/>
    <col min="7" max="7" width="16.28125" style="26" hidden="1" customWidth="1"/>
    <col min="8" max="8" width="12.57421875" style="316" hidden="1" customWidth="1"/>
    <col min="9" max="9" width="8.8515625" style="26" customWidth="1"/>
    <col min="10" max="10" width="9.7109375" style="29" customWidth="1"/>
    <col min="11" max="11" width="9.140625" style="29" customWidth="1"/>
    <col min="12" max="12" width="9.140625" style="29" hidden="1" customWidth="1"/>
    <col min="13" max="17" width="10.140625" style="29" hidden="1" customWidth="1"/>
    <col min="18" max="18" width="9.28125" style="281" customWidth="1"/>
    <col min="19" max="19" width="8.7109375" style="26" customWidth="1"/>
    <col min="20" max="20" width="9.421875" style="26" customWidth="1"/>
    <col min="21" max="21" width="9.28125" style="26" customWidth="1"/>
    <col min="22" max="22" width="9.421875" style="26" customWidth="1"/>
    <col min="23" max="23" width="11.57421875" style="1" customWidth="1"/>
    <col min="24" max="24" width="12.8515625" style="1" customWidth="1"/>
    <col min="25" max="25" width="9.28125" style="1" bestFit="1" customWidth="1"/>
    <col min="26" max="16384" width="9.140625" style="1" customWidth="1"/>
  </cols>
  <sheetData>
    <row r="1" spans="1:27" ht="44.25" customHeight="1" thickBot="1">
      <c r="A1" s="687" t="s">
        <v>311</v>
      </c>
      <c r="B1" s="687"/>
      <c r="C1" s="687"/>
      <c r="D1" s="687"/>
      <c r="E1" s="687"/>
      <c r="F1" s="687"/>
      <c r="G1" s="687"/>
      <c r="H1" s="687"/>
      <c r="I1" s="687"/>
      <c r="J1" s="687"/>
      <c r="K1" s="687"/>
      <c r="L1" s="687"/>
      <c r="M1" s="687"/>
      <c r="N1" s="687"/>
      <c r="O1" s="687"/>
      <c r="P1" s="687"/>
      <c r="Q1" s="687"/>
      <c r="R1" s="687"/>
      <c r="S1" s="687"/>
      <c r="T1" s="687"/>
      <c r="U1" s="687"/>
      <c r="V1" s="153"/>
      <c r="W1" s="153"/>
      <c r="X1" s="153"/>
      <c r="Y1" s="153"/>
      <c r="Z1" s="153"/>
      <c r="AA1" s="153"/>
    </row>
    <row r="2" spans="1:23" ht="13.5" customHeight="1" thickBot="1">
      <c r="A2" s="30"/>
      <c r="B2" s="30"/>
      <c r="C2" s="1"/>
      <c r="D2" s="1"/>
      <c r="H2" s="29"/>
      <c r="K2" s="5"/>
      <c r="L2" s="5"/>
      <c r="M2" s="5"/>
      <c r="N2" s="5"/>
      <c r="O2" s="5"/>
      <c r="P2" s="5"/>
      <c r="Q2" s="5"/>
      <c r="R2" s="5"/>
      <c r="S2" s="5"/>
      <c r="T2" s="5"/>
      <c r="U2" s="292" t="s">
        <v>107</v>
      </c>
      <c r="V2" s="291"/>
      <c r="W2" s="291"/>
    </row>
    <row r="3" spans="1:22" ht="36" customHeight="1">
      <c r="A3" s="613" t="s">
        <v>166</v>
      </c>
      <c r="B3" s="615" t="s">
        <v>109</v>
      </c>
      <c r="C3" s="589" t="s">
        <v>185</v>
      </c>
      <c r="D3" s="590"/>
      <c r="E3" s="645" t="s">
        <v>26</v>
      </c>
      <c r="F3" s="645" t="s">
        <v>27</v>
      </c>
      <c r="G3" s="645" t="s">
        <v>28</v>
      </c>
      <c r="H3" s="596" t="s">
        <v>310</v>
      </c>
      <c r="I3" s="661" t="s">
        <v>243</v>
      </c>
      <c r="J3" s="637" t="s">
        <v>199</v>
      </c>
      <c r="K3" s="661" t="s">
        <v>177</v>
      </c>
      <c r="L3" s="637"/>
      <c r="M3" s="637"/>
      <c r="N3" s="637"/>
      <c r="O3" s="637"/>
      <c r="P3" s="637"/>
      <c r="Q3" s="637"/>
      <c r="R3" s="666" t="s">
        <v>176</v>
      </c>
      <c r="S3" s="661" t="s">
        <v>191</v>
      </c>
      <c r="T3" s="661" t="s">
        <v>192</v>
      </c>
      <c r="U3" s="661" t="s">
        <v>193</v>
      </c>
      <c r="V3" s="661"/>
    </row>
    <row r="4" spans="1:22" ht="26.25" customHeight="1" thickBot="1">
      <c r="A4" s="614"/>
      <c r="B4" s="616"/>
      <c r="C4" s="591" t="s">
        <v>161</v>
      </c>
      <c r="D4" s="592"/>
      <c r="E4" s="646"/>
      <c r="F4" s="646"/>
      <c r="G4" s="646"/>
      <c r="H4" s="597"/>
      <c r="I4" s="662"/>
      <c r="J4" s="638"/>
      <c r="K4" s="662"/>
      <c r="L4" s="638"/>
      <c r="M4" s="638"/>
      <c r="N4" s="638"/>
      <c r="O4" s="638"/>
      <c r="P4" s="638"/>
      <c r="Q4" s="638"/>
      <c r="R4" s="667"/>
      <c r="S4" s="662"/>
      <c r="T4" s="662"/>
      <c r="U4" s="662"/>
      <c r="V4" s="662"/>
    </row>
    <row r="5" spans="1:22" s="163" customFormat="1" ht="18.75" customHeight="1">
      <c r="A5" s="430" t="s">
        <v>56</v>
      </c>
      <c r="B5" s="431"/>
      <c r="C5" s="663" t="s">
        <v>46</v>
      </c>
      <c r="D5" s="663"/>
      <c r="E5" s="432">
        <f>E6</f>
        <v>201400</v>
      </c>
      <c r="F5" s="432"/>
      <c r="G5" s="432">
        <f>G6</f>
        <v>201400</v>
      </c>
      <c r="H5" s="433"/>
      <c r="I5" s="434">
        <f>I6+I10</f>
        <v>99.47382</v>
      </c>
      <c r="J5" s="434">
        <f>J6+J10</f>
        <v>201.4</v>
      </c>
      <c r="K5" s="434">
        <f>K6+K10</f>
        <v>299.474</v>
      </c>
      <c r="L5" s="434">
        <f>L6+L10</f>
        <v>0</v>
      </c>
      <c r="M5" s="434">
        <f aca="true" t="shared" si="0" ref="M5:V5">M6+M10</f>
        <v>0</v>
      </c>
      <c r="N5" s="434">
        <f t="shared" si="0"/>
        <v>0</v>
      </c>
      <c r="O5" s="434">
        <f t="shared" si="0"/>
        <v>0</v>
      </c>
      <c r="P5" s="434">
        <f t="shared" si="0"/>
        <v>0</v>
      </c>
      <c r="Q5" s="434">
        <f t="shared" si="0"/>
        <v>0</v>
      </c>
      <c r="R5" s="435">
        <f t="shared" si="0"/>
        <v>500.874</v>
      </c>
      <c r="S5" s="434">
        <f t="shared" si="0"/>
        <v>99.46994</v>
      </c>
      <c r="T5" s="434">
        <f t="shared" si="0"/>
        <v>99.46994</v>
      </c>
      <c r="U5" s="436">
        <f t="shared" si="0"/>
        <v>401.40406</v>
      </c>
      <c r="V5" s="391">
        <f t="shared" si="0"/>
        <v>0</v>
      </c>
    </row>
    <row r="6" spans="1:22" s="62" customFormat="1" ht="15.75" customHeight="1">
      <c r="A6" s="437">
        <v>250404</v>
      </c>
      <c r="B6" s="78" t="s">
        <v>123</v>
      </c>
      <c r="C6" s="664" t="s">
        <v>55</v>
      </c>
      <c r="D6" s="665"/>
      <c r="E6" s="34">
        <f>124200+64900+12300</f>
        <v>201400</v>
      </c>
      <c r="F6" s="34"/>
      <c r="G6" s="34">
        <f>124200+64900+12300</f>
        <v>201400</v>
      </c>
      <c r="H6" s="317"/>
      <c r="I6" s="154">
        <f>I7+I8+I9</f>
        <v>99.47382</v>
      </c>
      <c r="J6" s="154">
        <f>J7+J8+J9</f>
        <v>201.4</v>
      </c>
      <c r="K6" s="154">
        <f aca="true" t="shared" si="1" ref="K6:T6">K7+K8+K9</f>
        <v>99.474</v>
      </c>
      <c r="L6" s="154">
        <f t="shared" si="1"/>
        <v>0</v>
      </c>
      <c r="M6" s="154">
        <f t="shared" si="1"/>
        <v>0</v>
      </c>
      <c r="N6" s="154">
        <f t="shared" si="1"/>
        <v>0</v>
      </c>
      <c r="O6" s="154">
        <f t="shared" si="1"/>
        <v>0</v>
      </c>
      <c r="P6" s="154">
        <f t="shared" si="1"/>
        <v>0</v>
      </c>
      <c r="Q6" s="154">
        <f t="shared" si="1"/>
        <v>0</v>
      </c>
      <c r="R6" s="220">
        <f t="shared" si="1"/>
        <v>300.874</v>
      </c>
      <c r="S6" s="154">
        <f t="shared" si="1"/>
        <v>99.46994</v>
      </c>
      <c r="T6" s="154">
        <f t="shared" si="1"/>
        <v>99.46994</v>
      </c>
      <c r="U6" s="438">
        <f>U7+U8+U9</f>
        <v>201.40406000000002</v>
      </c>
      <c r="V6" s="392">
        <f>V7+V8+V9</f>
        <v>0</v>
      </c>
    </row>
    <row r="7" spans="1:22" s="162" customFormat="1" ht="15.75" customHeight="1">
      <c r="A7" s="668"/>
      <c r="B7" s="159"/>
      <c r="C7" s="671" t="s">
        <v>169</v>
      </c>
      <c r="D7" s="672"/>
      <c r="E7" s="160"/>
      <c r="F7" s="160"/>
      <c r="G7" s="161"/>
      <c r="H7" s="161"/>
      <c r="I7" s="157"/>
      <c r="J7" s="157">
        <v>64.9</v>
      </c>
      <c r="K7" s="157"/>
      <c r="L7" s="157"/>
      <c r="M7" s="157"/>
      <c r="N7" s="157"/>
      <c r="O7" s="157"/>
      <c r="P7" s="157"/>
      <c r="Q7" s="157"/>
      <c r="R7" s="221">
        <f aca="true" t="shared" si="2" ref="R7:R70">J7+K7+L7+M7+N7+O7+P7+Q7</f>
        <v>64.9</v>
      </c>
      <c r="S7" s="157"/>
      <c r="T7" s="157"/>
      <c r="U7" s="439">
        <f>R7-S7</f>
        <v>64.9</v>
      </c>
      <c r="V7" s="393"/>
    </row>
    <row r="8" spans="1:22" s="162" customFormat="1" ht="15.75" customHeight="1">
      <c r="A8" s="669"/>
      <c r="B8" s="159"/>
      <c r="C8" s="671" t="s">
        <v>170</v>
      </c>
      <c r="D8" s="672"/>
      <c r="E8" s="160"/>
      <c r="F8" s="160"/>
      <c r="G8" s="161"/>
      <c r="H8" s="161"/>
      <c r="I8" s="157"/>
      <c r="J8" s="157">
        <v>12.3</v>
      </c>
      <c r="K8" s="157"/>
      <c r="L8" s="157"/>
      <c r="M8" s="157"/>
      <c r="N8" s="157"/>
      <c r="O8" s="157"/>
      <c r="P8" s="157"/>
      <c r="Q8" s="157"/>
      <c r="R8" s="221">
        <f t="shared" si="2"/>
        <v>12.3</v>
      </c>
      <c r="S8" s="157"/>
      <c r="T8" s="157"/>
      <c r="U8" s="439">
        <f>R8-S8</f>
        <v>12.3</v>
      </c>
      <c r="V8" s="393"/>
    </row>
    <row r="9" spans="1:22" s="162" customFormat="1" ht="15.75" customHeight="1">
      <c r="A9" s="670"/>
      <c r="B9" s="159"/>
      <c r="C9" s="671" t="s">
        <v>171</v>
      </c>
      <c r="D9" s="672"/>
      <c r="E9" s="160"/>
      <c r="F9" s="160"/>
      <c r="G9" s="161"/>
      <c r="H9" s="161"/>
      <c r="I9" s="157">
        <v>99.47382</v>
      </c>
      <c r="J9" s="157">
        <v>124.2</v>
      </c>
      <c r="K9" s="157">
        <v>99.474</v>
      </c>
      <c r="L9" s="157"/>
      <c r="M9" s="157"/>
      <c r="N9" s="157"/>
      <c r="O9" s="157"/>
      <c r="P9" s="157"/>
      <c r="Q9" s="157"/>
      <c r="R9" s="365">
        <f t="shared" si="2"/>
        <v>223.674</v>
      </c>
      <c r="S9" s="157">
        <f>78.87002+20.59992</f>
        <v>99.46994</v>
      </c>
      <c r="T9" s="157">
        <f>78.87002+20.59992</f>
        <v>99.46994</v>
      </c>
      <c r="U9" s="439">
        <f>R9-S9</f>
        <v>124.20406000000001</v>
      </c>
      <c r="V9" s="393"/>
    </row>
    <row r="10" spans="1:22" s="62" customFormat="1" ht="15.75" customHeight="1">
      <c r="A10" s="36" t="s">
        <v>172</v>
      </c>
      <c r="B10" s="77">
        <v>3110</v>
      </c>
      <c r="C10" s="664" t="s">
        <v>173</v>
      </c>
      <c r="D10" s="665"/>
      <c r="E10" s="155"/>
      <c r="F10" s="155"/>
      <c r="G10" s="156"/>
      <c r="H10" s="161"/>
      <c r="I10" s="156"/>
      <c r="J10" s="158"/>
      <c r="K10" s="286">
        <v>200</v>
      </c>
      <c r="L10" s="158"/>
      <c r="M10" s="158"/>
      <c r="N10" s="158"/>
      <c r="O10" s="158"/>
      <c r="P10" s="158"/>
      <c r="Q10" s="158"/>
      <c r="R10" s="365">
        <f>J10+K10+L10+M10+N10+O10+P10+Q10</f>
        <v>200</v>
      </c>
      <c r="S10" s="156"/>
      <c r="T10" s="156"/>
      <c r="U10" s="440">
        <f>R10-S10</f>
        <v>200</v>
      </c>
      <c r="V10" s="394"/>
    </row>
    <row r="11" spans="1:22" s="163" customFormat="1" ht="18" customHeight="1">
      <c r="A11" s="441" t="s">
        <v>57</v>
      </c>
      <c r="B11" s="164"/>
      <c r="C11" s="641" t="s">
        <v>58</v>
      </c>
      <c r="D11" s="642"/>
      <c r="E11" s="165">
        <f>E12</f>
        <v>3426400</v>
      </c>
      <c r="F11" s="165"/>
      <c r="G11" s="166">
        <f>G12</f>
        <v>3426400</v>
      </c>
      <c r="H11" s="318"/>
      <c r="I11" s="176">
        <f>I12</f>
        <v>1046.0166900000002</v>
      </c>
      <c r="J11" s="176">
        <f aca="true" t="shared" si="3" ref="J11:T11">J12</f>
        <v>3426.4</v>
      </c>
      <c r="K11" s="176">
        <f t="shared" si="3"/>
        <v>1130.99609</v>
      </c>
      <c r="L11" s="176">
        <f t="shared" si="3"/>
        <v>0</v>
      </c>
      <c r="M11" s="176">
        <f t="shared" si="3"/>
        <v>0</v>
      </c>
      <c r="N11" s="176">
        <f t="shared" si="3"/>
        <v>0</v>
      </c>
      <c r="O11" s="176">
        <f t="shared" si="3"/>
        <v>0</v>
      </c>
      <c r="P11" s="176">
        <f t="shared" si="3"/>
        <v>0</v>
      </c>
      <c r="Q11" s="176">
        <f t="shared" si="3"/>
        <v>0</v>
      </c>
      <c r="R11" s="366">
        <f>R12</f>
        <v>4557.396089999999</v>
      </c>
      <c r="S11" s="176">
        <f>S12</f>
        <v>1178.49262</v>
      </c>
      <c r="T11" s="176">
        <f t="shared" si="3"/>
        <v>1056.2166900000002</v>
      </c>
      <c r="U11" s="442">
        <f aca="true" t="shared" si="4" ref="U11:U21">R11-S11</f>
        <v>3378.9034699999993</v>
      </c>
      <c r="V11" s="395"/>
    </row>
    <row r="12" spans="1:22" s="3" customFormat="1" ht="15.75" customHeight="1">
      <c r="A12" s="443" t="s">
        <v>33</v>
      </c>
      <c r="B12" s="168"/>
      <c r="C12" s="607" t="s">
        <v>31</v>
      </c>
      <c r="D12" s="608"/>
      <c r="E12" s="169">
        <f>E13+E16+E19</f>
        <v>3426400</v>
      </c>
      <c r="F12" s="169">
        <f>F13+F16+F19</f>
        <v>0</v>
      </c>
      <c r="G12" s="169">
        <f>G13+G16+G19</f>
        <v>3426400</v>
      </c>
      <c r="H12" s="319"/>
      <c r="I12" s="177">
        <f>I13+I16+I19+I20+I21</f>
        <v>1046.0166900000002</v>
      </c>
      <c r="J12" s="177">
        <f aca="true" t="shared" si="5" ref="J12:R12">J13+J16+J19+J20+J21</f>
        <v>3426.4</v>
      </c>
      <c r="K12" s="177">
        <f t="shared" si="5"/>
        <v>1130.99609</v>
      </c>
      <c r="L12" s="177">
        <f t="shared" si="5"/>
        <v>0</v>
      </c>
      <c r="M12" s="177">
        <f t="shared" si="5"/>
        <v>0</v>
      </c>
      <c r="N12" s="177">
        <f t="shared" si="5"/>
        <v>0</v>
      </c>
      <c r="O12" s="177">
        <f t="shared" si="5"/>
        <v>0</v>
      </c>
      <c r="P12" s="177">
        <f t="shared" si="5"/>
        <v>0</v>
      </c>
      <c r="Q12" s="177">
        <f t="shared" si="5"/>
        <v>0</v>
      </c>
      <c r="R12" s="223">
        <f t="shared" si="5"/>
        <v>4557.396089999999</v>
      </c>
      <c r="S12" s="177">
        <f>S13+S16+S19+S20+S21</f>
        <v>1178.49262</v>
      </c>
      <c r="T12" s="177">
        <f>T13+T16+T19+T20+T21</f>
        <v>1056.2166900000002</v>
      </c>
      <c r="U12" s="444">
        <f>U13+U16+U19+U20+U21</f>
        <v>3378.90347</v>
      </c>
      <c r="V12" s="396"/>
    </row>
    <row r="13" spans="1:22" ht="16.5" customHeight="1">
      <c r="A13" s="445" t="s">
        <v>34</v>
      </c>
      <c r="B13" s="168" t="s">
        <v>113</v>
      </c>
      <c r="C13" s="643" t="s">
        <v>32</v>
      </c>
      <c r="D13" s="643"/>
      <c r="E13" s="170">
        <v>2186400</v>
      </c>
      <c r="F13" s="171"/>
      <c r="G13" s="170">
        <v>2186400</v>
      </c>
      <c r="H13" s="320"/>
      <c r="I13" s="215">
        <f>I14+I15</f>
        <v>570.57407</v>
      </c>
      <c r="J13" s="215">
        <f aca="true" t="shared" si="6" ref="J13:U13">J14+J15</f>
        <v>2186.4</v>
      </c>
      <c r="K13" s="215">
        <f t="shared" si="6"/>
        <v>570.5799999999999</v>
      </c>
      <c r="L13" s="215">
        <f t="shared" si="6"/>
        <v>0</v>
      </c>
      <c r="M13" s="215">
        <f t="shared" si="6"/>
        <v>0</v>
      </c>
      <c r="N13" s="215">
        <f t="shared" si="6"/>
        <v>0</v>
      </c>
      <c r="O13" s="215">
        <f t="shared" si="6"/>
        <v>0</v>
      </c>
      <c r="P13" s="215">
        <f t="shared" si="6"/>
        <v>0</v>
      </c>
      <c r="Q13" s="215">
        <f t="shared" si="6"/>
        <v>0</v>
      </c>
      <c r="R13" s="367">
        <f t="shared" si="6"/>
        <v>2756.98</v>
      </c>
      <c r="S13" s="215">
        <f t="shared" si="6"/>
        <v>703.05</v>
      </c>
      <c r="T13" s="215">
        <f t="shared" si="6"/>
        <v>580.77407</v>
      </c>
      <c r="U13" s="446">
        <f t="shared" si="6"/>
        <v>2053.9300000000003</v>
      </c>
      <c r="V13" s="397"/>
    </row>
    <row r="14" spans="1:22" ht="16.5" customHeight="1">
      <c r="A14" s="673"/>
      <c r="B14" s="168"/>
      <c r="C14" s="609" t="s">
        <v>182</v>
      </c>
      <c r="D14" s="610"/>
      <c r="E14" s="172"/>
      <c r="F14" s="171"/>
      <c r="G14" s="172"/>
      <c r="H14" s="321"/>
      <c r="I14" s="173">
        <v>28.27</v>
      </c>
      <c r="J14" s="173">
        <v>350</v>
      </c>
      <c r="K14" s="173">
        <v>28.27</v>
      </c>
      <c r="L14" s="173"/>
      <c r="M14" s="173"/>
      <c r="N14" s="173"/>
      <c r="O14" s="173"/>
      <c r="P14" s="173"/>
      <c r="Q14" s="173"/>
      <c r="R14" s="221">
        <f t="shared" si="2"/>
        <v>378.27</v>
      </c>
      <c r="S14" s="173">
        <v>43.75</v>
      </c>
      <c r="T14" s="173">
        <v>38.47</v>
      </c>
      <c r="U14" s="447">
        <f t="shared" si="4"/>
        <v>334.52</v>
      </c>
      <c r="V14" s="398"/>
    </row>
    <row r="15" spans="1:22" ht="16.5" customHeight="1">
      <c r="A15" s="674"/>
      <c r="B15" s="168"/>
      <c r="C15" s="609" t="s">
        <v>183</v>
      </c>
      <c r="D15" s="610"/>
      <c r="E15" s="172"/>
      <c r="F15" s="171"/>
      <c r="G15" s="172"/>
      <c r="H15" s="321"/>
      <c r="I15" s="173">
        <v>542.30407</v>
      </c>
      <c r="J15" s="173">
        <v>1836.4</v>
      </c>
      <c r="K15" s="173">
        <v>542.31</v>
      </c>
      <c r="L15" s="173"/>
      <c r="M15" s="173"/>
      <c r="N15" s="173"/>
      <c r="O15" s="173"/>
      <c r="P15" s="173"/>
      <c r="Q15" s="173"/>
      <c r="R15" s="221">
        <f t="shared" si="2"/>
        <v>2378.71</v>
      </c>
      <c r="S15" s="173">
        <v>659.3</v>
      </c>
      <c r="T15" s="173">
        <v>542.30407</v>
      </c>
      <c r="U15" s="447">
        <f t="shared" si="4"/>
        <v>1719.41</v>
      </c>
      <c r="V15" s="398"/>
    </row>
    <row r="16" spans="1:22" ht="17.25" customHeight="1">
      <c r="A16" s="445" t="s">
        <v>35</v>
      </c>
      <c r="B16" s="168" t="s">
        <v>114</v>
      </c>
      <c r="C16" s="604" t="s">
        <v>167</v>
      </c>
      <c r="D16" s="604"/>
      <c r="E16" s="175">
        <v>1150000</v>
      </c>
      <c r="F16" s="171"/>
      <c r="G16" s="175">
        <v>1150000</v>
      </c>
      <c r="H16" s="322"/>
      <c r="I16" s="216">
        <f>I17+I18</f>
        <v>455.91653</v>
      </c>
      <c r="J16" s="216">
        <f aca="true" t="shared" si="7" ref="J16:U16">J17+J18</f>
        <v>1150</v>
      </c>
      <c r="K16" s="216">
        <f t="shared" si="7"/>
        <v>455.93</v>
      </c>
      <c r="L16" s="216">
        <f t="shared" si="7"/>
        <v>0</v>
      </c>
      <c r="M16" s="216">
        <f t="shared" si="7"/>
        <v>0</v>
      </c>
      <c r="N16" s="216">
        <f t="shared" si="7"/>
        <v>0</v>
      </c>
      <c r="O16" s="216">
        <f t="shared" si="7"/>
        <v>0</v>
      </c>
      <c r="P16" s="216">
        <f t="shared" si="7"/>
        <v>0</v>
      </c>
      <c r="Q16" s="216">
        <f t="shared" si="7"/>
        <v>0</v>
      </c>
      <c r="R16" s="224">
        <f t="shared" si="7"/>
        <v>1605.9299999999998</v>
      </c>
      <c r="S16" s="216">
        <f t="shared" si="7"/>
        <v>455.91653</v>
      </c>
      <c r="T16" s="216">
        <f t="shared" si="7"/>
        <v>455.91653</v>
      </c>
      <c r="U16" s="448">
        <f t="shared" si="7"/>
        <v>1150.0134699999999</v>
      </c>
      <c r="V16" s="216"/>
    </row>
    <row r="17" spans="1:22" ht="17.25" customHeight="1">
      <c r="A17" s="673"/>
      <c r="B17" s="168"/>
      <c r="C17" s="609" t="s">
        <v>182</v>
      </c>
      <c r="D17" s="610"/>
      <c r="E17" s="175"/>
      <c r="F17" s="171"/>
      <c r="G17" s="175"/>
      <c r="H17" s="322"/>
      <c r="I17" s="173">
        <v>43.574</v>
      </c>
      <c r="J17" s="173">
        <v>150</v>
      </c>
      <c r="K17" s="173">
        <v>43.58</v>
      </c>
      <c r="L17" s="173"/>
      <c r="M17" s="173"/>
      <c r="N17" s="173"/>
      <c r="O17" s="173"/>
      <c r="P17" s="173"/>
      <c r="Q17" s="173"/>
      <c r="R17" s="221">
        <f t="shared" si="2"/>
        <v>193.57999999999998</v>
      </c>
      <c r="S17" s="173">
        <v>43.574</v>
      </c>
      <c r="T17" s="173">
        <v>43.574</v>
      </c>
      <c r="U17" s="447">
        <f t="shared" si="4"/>
        <v>150.00599999999997</v>
      </c>
      <c r="V17" s="398"/>
    </row>
    <row r="18" spans="1:22" ht="17.25" customHeight="1">
      <c r="A18" s="674"/>
      <c r="B18" s="168"/>
      <c r="C18" s="609" t="s">
        <v>183</v>
      </c>
      <c r="D18" s="610"/>
      <c r="E18" s="175"/>
      <c r="F18" s="171"/>
      <c r="G18" s="175"/>
      <c r="H18" s="322"/>
      <c r="I18" s="173">
        <v>412.34253</v>
      </c>
      <c r="J18" s="173">
        <v>1000</v>
      </c>
      <c r="K18" s="173">
        <v>412.35</v>
      </c>
      <c r="L18" s="173"/>
      <c r="M18" s="173"/>
      <c r="N18" s="173"/>
      <c r="O18" s="173"/>
      <c r="P18" s="173"/>
      <c r="Q18" s="173"/>
      <c r="R18" s="221">
        <f t="shared" si="2"/>
        <v>1412.35</v>
      </c>
      <c r="S18" s="173">
        <v>412.34253</v>
      </c>
      <c r="T18" s="173">
        <v>412.34253</v>
      </c>
      <c r="U18" s="447">
        <f t="shared" si="4"/>
        <v>1000.0074699999999</v>
      </c>
      <c r="V18" s="398"/>
    </row>
    <row r="19" spans="1:22" ht="16.5" customHeight="1">
      <c r="A19" s="445" t="s">
        <v>89</v>
      </c>
      <c r="B19" s="168" t="s">
        <v>115</v>
      </c>
      <c r="C19" s="604" t="s">
        <v>168</v>
      </c>
      <c r="D19" s="604"/>
      <c r="E19" s="175">
        <v>90000</v>
      </c>
      <c r="F19" s="171"/>
      <c r="G19" s="175">
        <v>90000</v>
      </c>
      <c r="H19" s="322"/>
      <c r="I19" s="216"/>
      <c r="J19" s="174">
        <v>90</v>
      </c>
      <c r="K19" s="174">
        <v>84.96</v>
      </c>
      <c r="L19" s="174"/>
      <c r="M19" s="174"/>
      <c r="N19" s="174"/>
      <c r="O19" s="174"/>
      <c r="P19" s="174"/>
      <c r="Q19" s="174"/>
      <c r="R19" s="224">
        <f t="shared" si="2"/>
        <v>174.95999999999998</v>
      </c>
      <c r="S19" s="216"/>
      <c r="T19" s="216"/>
      <c r="U19" s="448">
        <f t="shared" si="4"/>
        <v>174.95999999999998</v>
      </c>
      <c r="V19" s="216"/>
    </row>
    <row r="20" spans="1:22" ht="16.5" customHeight="1">
      <c r="A20" s="445" t="s">
        <v>178</v>
      </c>
      <c r="B20" s="168">
        <v>3110</v>
      </c>
      <c r="C20" s="604" t="s">
        <v>179</v>
      </c>
      <c r="D20" s="604"/>
      <c r="E20" s="175"/>
      <c r="F20" s="171"/>
      <c r="G20" s="175"/>
      <c r="H20" s="322"/>
      <c r="I20" s="174">
        <v>12.32609</v>
      </c>
      <c r="J20" s="174"/>
      <c r="K20" s="174">
        <v>12.32609</v>
      </c>
      <c r="L20" s="174"/>
      <c r="M20" s="174"/>
      <c r="N20" s="174"/>
      <c r="O20" s="174"/>
      <c r="P20" s="174"/>
      <c r="Q20" s="174"/>
      <c r="R20" s="225">
        <f t="shared" si="2"/>
        <v>12.32609</v>
      </c>
      <c r="S20" s="174">
        <v>12.32609</v>
      </c>
      <c r="T20" s="174">
        <v>12.32609</v>
      </c>
      <c r="U20" s="446">
        <f t="shared" si="4"/>
        <v>0</v>
      </c>
      <c r="V20" s="216"/>
    </row>
    <row r="21" spans="1:22" ht="19.5" customHeight="1">
      <c r="A21" s="445" t="s">
        <v>180</v>
      </c>
      <c r="B21" s="168">
        <v>3110</v>
      </c>
      <c r="C21" s="604" t="s">
        <v>181</v>
      </c>
      <c r="D21" s="604"/>
      <c r="E21" s="175"/>
      <c r="F21" s="171"/>
      <c r="G21" s="175"/>
      <c r="H21" s="322"/>
      <c r="I21" s="174">
        <v>7.2</v>
      </c>
      <c r="J21" s="174"/>
      <c r="K21" s="174">
        <v>7.2</v>
      </c>
      <c r="L21" s="174"/>
      <c r="M21" s="174"/>
      <c r="N21" s="174"/>
      <c r="O21" s="174"/>
      <c r="P21" s="174"/>
      <c r="Q21" s="174"/>
      <c r="R21" s="225">
        <f t="shared" si="2"/>
        <v>7.2</v>
      </c>
      <c r="S21" s="174">
        <v>7.2</v>
      </c>
      <c r="T21" s="174">
        <v>7.2</v>
      </c>
      <c r="U21" s="446">
        <f t="shared" si="4"/>
        <v>0</v>
      </c>
      <c r="V21" s="216"/>
    </row>
    <row r="22" spans="1:22" s="163" customFormat="1" ht="18" customHeight="1">
      <c r="A22" s="441" t="s">
        <v>59</v>
      </c>
      <c r="B22" s="164"/>
      <c r="C22" s="641" t="s">
        <v>60</v>
      </c>
      <c r="D22" s="642"/>
      <c r="E22" s="165">
        <f aca="true" t="shared" si="8" ref="E22:G23">E23</f>
        <v>200000</v>
      </c>
      <c r="F22" s="165">
        <f t="shared" si="8"/>
        <v>0</v>
      </c>
      <c r="G22" s="166">
        <f t="shared" si="8"/>
        <v>200000</v>
      </c>
      <c r="H22" s="318"/>
      <c r="I22" s="176">
        <f>I23+I26</f>
        <v>45.197810000000004</v>
      </c>
      <c r="J22" s="176">
        <f aca="true" t="shared" si="9" ref="J22:U22">J23+J26</f>
        <v>200</v>
      </c>
      <c r="K22" s="176">
        <f t="shared" si="9"/>
        <v>45.197810000000004</v>
      </c>
      <c r="L22" s="176">
        <f t="shared" si="9"/>
        <v>0</v>
      </c>
      <c r="M22" s="176">
        <f t="shared" si="9"/>
        <v>0</v>
      </c>
      <c r="N22" s="176">
        <f t="shared" si="9"/>
        <v>0</v>
      </c>
      <c r="O22" s="176">
        <f t="shared" si="9"/>
        <v>0</v>
      </c>
      <c r="P22" s="176">
        <f t="shared" si="9"/>
        <v>0</v>
      </c>
      <c r="Q22" s="176">
        <f t="shared" si="9"/>
        <v>0</v>
      </c>
      <c r="R22" s="222">
        <f t="shared" si="9"/>
        <v>245.19780999999998</v>
      </c>
      <c r="S22" s="176">
        <f t="shared" si="9"/>
        <v>162.97442999999998</v>
      </c>
      <c r="T22" s="176">
        <f t="shared" si="9"/>
        <v>45.197810000000004</v>
      </c>
      <c r="U22" s="442">
        <f t="shared" si="9"/>
        <v>82.22338</v>
      </c>
      <c r="V22" s="395"/>
    </row>
    <row r="23" spans="1:22" s="3" customFormat="1" ht="16.5" customHeight="1">
      <c r="A23" s="443" t="s">
        <v>43</v>
      </c>
      <c r="B23" s="167"/>
      <c r="C23" s="607" t="s">
        <v>194</v>
      </c>
      <c r="D23" s="608"/>
      <c r="E23" s="169">
        <f t="shared" si="8"/>
        <v>200000</v>
      </c>
      <c r="F23" s="169">
        <f t="shared" si="8"/>
        <v>0</v>
      </c>
      <c r="G23" s="169">
        <f t="shared" si="8"/>
        <v>200000</v>
      </c>
      <c r="H23" s="319"/>
      <c r="I23" s="177">
        <f>I24+I25</f>
        <v>39.99781</v>
      </c>
      <c r="J23" s="177">
        <f aca="true" t="shared" si="10" ref="J23:U23">J24+J25</f>
        <v>200</v>
      </c>
      <c r="K23" s="177">
        <f t="shared" si="10"/>
        <v>39.99781</v>
      </c>
      <c r="L23" s="177">
        <f t="shared" si="10"/>
        <v>0</v>
      </c>
      <c r="M23" s="177">
        <f t="shared" si="10"/>
        <v>0</v>
      </c>
      <c r="N23" s="177">
        <f t="shared" si="10"/>
        <v>0</v>
      </c>
      <c r="O23" s="177">
        <f t="shared" si="10"/>
        <v>0</v>
      </c>
      <c r="P23" s="177">
        <f t="shared" si="10"/>
        <v>0</v>
      </c>
      <c r="Q23" s="177">
        <f t="shared" si="10"/>
        <v>0</v>
      </c>
      <c r="R23" s="223">
        <f t="shared" si="10"/>
        <v>239.99781</v>
      </c>
      <c r="S23" s="177">
        <f t="shared" si="10"/>
        <v>157.77443</v>
      </c>
      <c r="T23" s="177">
        <f t="shared" si="10"/>
        <v>39.99781</v>
      </c>
      <c r="U23" s="444">
        <f t="shared" si="10"/>
        <v>82.22338</v>
      </c>
      <c r="V23" s="396"/>
    </row>
    <row r="24" spans="1:22" ht="17.25" customHeight="1">
      <c r="A24" s="445" t="s">
        <v>79</v>
      </c>
      <c r="B24" s="168" t="s">
        <v>120</v>
      </c>
      <c r="C24" s="604" t="s">
        <v>195</v>
      </c>
      <c r="D24" s="604"/>
      <c r="E24" s="178">
        <v>200000</v>
      </c>
      <c r="F24" s="179"/>
      <c r="G24" s="178">
        <v>200000</v>
      </c>
      <c r="H24" s="245"/>
      <c r="I24" s="174">
        <v>9.523</v>
      </c>
      <c r="J24" s="174">
        <v>200</v>
      </c>
      <c r="K24" s="174">
        <v>9.523</v>
      </c>
      <c r="L24" s="174"/>
      <c r="M24" s="174"/>
      <c r="N24" s="174"/>
      <c r="O24" s="174"/>
      <c r="P24" s="174"/>
      <c r="Q24" s="174"/>
      <c r="R24" s="225">
        <f t="shared" si="2"/>
        <v>209.523</v>
      </c>
      <c r="S24" s="174">
        <f>9.523+117.77662</f>
        <v>127.29961999999999</v>
      </c>
      <c r="T24" s="174">
        <v>9.523</v>
      </c>
      <c r="U24" s="446">
        <f>R24-S24</f>
        <v>82.22338</v>
      </c>
      <c r="V24" s="216"/>
    </row>
    <row r="25" spans="1:22" ht="15.75" customHeight="1">
      <c r="A25" s="445" t="s">
        <v>190</v>
      </c>
      <c r="B25" s="168">
        <v>3132</v>
      </c>
      <c r="C25" s="604" t="s">
        <v>188</v>
      </c>
      <c r="D25" s="604"/>
      <c r="E25" s="178"/>
      <c r="F25" s="179"/>
      <c r="G25" s="178"/>
      <c r="H25" s="245"/>
      <c r="I25" s="174">
        <v>30.47481</v>
      </c>
      <c r="J25" s="174"/>
      <c r="K25" s="174">
        <v>30.47481</v>
      </c>
      <c r="L25" s="174"/>
      <c r="M25" s="174"/>
      <c r="N25" s="174"/>
      <c r="O25" s="174"/>
      <c r="P25" s="174"/>
      <c r="Q25" s="174"/>
      <c r="R25" s="225">
        <f t="shared" si="2"/>
        <v>30.47481</v>
      </c>
      <c r="S25" s="174">
        <v>30.47481</v>
      </c>
      <c r="T25" s="174">
        <v>30.47481</v>
      </c>
      <c r="U25" s="446">
        <f>R25-S25</f>
        <v>0</v>
      </c>
      <c r="V25" s="216"/>
    </row>
    <row r="26" spans="1:22" ht="18" customHeight="1">
      <c r="A26" s="445" t="s">
        <v>69</v>
      </c>
      <c r="B26" s="168">
        <v>3110</v>
      </c>
      <c r="C26" s="604" t="s">
        <v>189</v>
      </c>
      <c r="D26" s="604"/>
      <c r="E26" s="178"/>
      <c r="F26" s="179"/>
      <c r="G26" s="178"/>
      <c r="H26" s="245"/>
      <c r="I26" s="174">
        <v>5.2</v>
      </c>
      <c r="J26" s="174"/>
      <c r="K26" s="174">
        <v>5.2</v>
      </c>
      <c r="L26" s="174"/>
      <c r="M26" s="174"/>
      <c r="N26" s="174"/>
      <c r="O26" s="174"/>
      <c r="P26" s="174"/>
      <c r="Q26" s="174"/>
      <c r="R26" s="225">
        <f t="shared" si="2"/>
        <v>5.2</v>
      </c>
      <c r="S26" s="174">
        <v>5.2</v>
      </c>
      <c r="T26" s="174">
        <v>5.2</v>
      </c>
      <c r="U26" s="446">
        <f>R26-S26</f>
        <v>0</v>
      </c>
      <c r="V26" s="216"/>
    </row>
    <row r="27" spans="1:22" s="163" customFormat="1" ht="16.5" customHeight="1">
      <c r="A27" s="449" t="s">
        <v>61</v>
      </c>
      <c r="B27" s="217"/>
      <c r="C27" s="611" t="s">
        <v>62</v>
      </c>
      <c r="D27" s="612"/>
      <c r="E27" s="218">
        <f>E28</f>
        <v>1241000</v>
      </c>
      <c r="F27" s="218">
        <f>F28</f>
        <v>0</v>
      </c>
      <c r="G27" s="218">
        <f>G28</f>
        <v>1241000</v>
      </c>
      <c r="H27" s="319"/>
      <c r="I27" s="219">
        <f>I28+I33</f>
        <v>492.0864</v>
      </c>
      <c r="J27" s="219">
        <f aca="true" t="shared" si="11" ref="J27:U27">J28+J33</f>
        <v>1241</v>
      </c>
      <c r="K27" s="219">
        <f t="shared" si="11"/>
        <v>492.0864</v>
      </c>
      <c r="L27" s="219">
        <f t="shared" si="11"/>
        <v>0</v>
      </c>
      <c r="M27" s="219">
        <f t="shared" si="11"/>
        <v>0</v>
      </c>
      <c r="N27" s="219">
        <f t="shared" si="11"/>
        <v>0</v>
      </c>
      <c r="O27" s="219">
        <f t="shared" si="11"/>
        <v>0</v>
      </c>
      <c r="P27" s="219">
        <f t="shared" si="11"/>
        <v>0</v>
      </c>
      <c r="Q27" s="219">
        <f t="shared" si="11"/>
        <v>0</v>
      </c>
      <c r="R27" s="223">
        <f t="shared" si="11"/>
        <v>1733.0864000000001</v>
      </c>
      <c r="S27" s="219">
        <f t="shared" si="11"/>
        <v>636.0864</v>
      </c>
      <c r="T27" s="219">
        <f t="shared" si="11"/>
        <v>636.0864</v>
      </c>
      <c r="U27" s="450">
        <f t="shared" si="11"/>
        <v>1097</v>
      </c>
      <c r="V27" s="399"/>
    </row>
    <row r="28" spans="1:22" ht="17.25" customHeight="1">
      <c r="A28" s="443" t="s">
        <v>101</v>
      </c>
      <c r="B28" s="167"/>
      <c r="C28" s="607" t="s">
        <v>102</v>
      </c>
      <c r="D28" s="608"/>
      <c r="E28" s="169">
        <f>E29+E30</f>
        <v>1241000</v>
      </c>
      <c r="F28" s="169">
        <f>F29+F30</f>
        <v>0</v>
      </c>
      <c r="G28" s="169">
        <f>G29+G30</f>
        <v>1241000</v>
      </c>
      <c r="H28" s="319"/>
      <c r="I28" s="169">
        <f>I29+I30</f>
        <v>0</v>
      </c>
      <c r="J28" s="177">
        <f aca="true" t="shared" si="12" ref="J28:U28">J29+J30</f>
        <v>1241</v>
      </c>
      <c r="K28" s="177">
        <f t="shared" si="12"/>
        <v>0</v>
      </c>
      <c r="L28" s="177">
        <f t="shared" si="12"/>
        <v>0</v>
      </c>
      <c r="M28" s="177">
        <f t="shared" si="12"/>
        <v>0</v>
      </c>
      <c r="N28" s="177">
        <f t="shared" si="12"/>
        <v>0</v>
      </c>
      <c r="O28" s="177">
        <f t="shared" si="12"/>
        <v>0</v>
      </c>
      <c r="P28" s="177">
        <f t="shared" si="12"/>
        <v>0</v>
      </c>
      <c r="Q28" s="177">
        <f t="shared" si="12"/>
        <v>0</v>
      </c>
      <c r="R28" s="227">
        <f t="shared" si="12"/>
        <v>1241</v>
      </c>
      <c r="S28" s="177">
        <f t="shared" si="12"/>
        <v>144</v>
      </c>
      <c r="T28" s="177">
        <f t="shared" si="12"/>
        <v>144</v>
      </c>
      <c r="U28" s="444">
        <f t="shared" si="12"/>
        <v>1097</v>
      </c>
      <c r="V28" s="400"/>
    </row>
    <row r="29" spans="1:22" s="62" customFormat="1" ht="16.5" customHeight="1">
      <c r="A29" s="445" t="s">
        <v>100</v>
      </c>
      <c r="B29" s="168" t="s">
        <v>121</v>
      </c>
      <c r="C29" s="604" t="s">
        <v>212</v>
      </c>
      <c r="D29" s="604"/>
      <c r="E29" s="171">
        <v>59000</v>
      </c>
      <c r="F29" s="171"/>
      <c r="G29" s="171">
        <v>59000</v>
      </c>
      <c r="H29" s="323"/>
      <c r="I29" s="171"/>
      <c r="J29" s="174">
        <v>59</v>
      </c>
      <c r="K29" s="174"/>
      <c r="L29" s="174"/>
      <c r="M29" s="174"/>
      <c r="N29" s="174"/>
      <c r="O29" s="174"/>
      <c r="P29" s="174"/>
      <c r="Q29" s="174"/>
      <c r="R29" s="274">
        <f t="shared" si="2"/>
        <v>59</v>
      </c>
      <c r="S29" s="174">
        <v>59</v>
      </c>
      <c r="T29" s="174">
        <v>59</v>
      </c>
      <c r="U29" s="446">
        <f>R29-S29</f>
        <v>0</v>
      </c>
      <c r="V29" s="175"/>
    </row>
    <row r="30" spans="1:22" s="62" customFormat="1" ht="17.25" customHeight="1">
      <c r="A30" s="445" t="s">
        <v>106</v>
      </c>
      <c r="B30" s="168" t="s">
        <v>121</v>
      </c>
      <c r="C30" s="604" t="s">
        <v>211</v>
      </c>
      <c r="D30" s="604"/>
      <c r="E30" s="171">
        <v>1182000</v>
      </c>
      <c r="F30" s="171"/>
      <c r="G30" s="171">
        <v>1182000</v>
      </c>
      <c r="H30" s="323"/>
      <c r="I30" s="171"/>
      <c r="J30" s="174">
        <f>J31+J32</f>
        <v>1182</v>
      </c>
      <c r="K30" s="174">
        <f aca="true" t="shared" si="13" ref="K30:U30">K31+K32</f>
        <v>0</v>
      </c>
      <c r="L30" s="174">
        <f t="shared" si="13"/>
        <v>0</v>
      </c>
      <c r="M30" s="174">
        <f t="shared" si="13"/>
        <v>0</v>
      </c>
      <c r="N30" s="174">
        <f t="shared" si="13"/>
        <v>0</v>
      </c>
      <c r="O30" s="174">
        <f t="shared" si="13"/>
        <v>0</v>
      </c>
      <c r="P30" s="174">
        <f t="shared" si="13"/>
        <v>0</v>
      </c>
      <c r="Q30" s="174">
        <f t="shared" si="13"/>
        <v>0</v>
      </c>
      <c r="R30" s="274">
        <f t="shared" si="13"/>
        <v>1182</v>
      </c>
      <c r="S30" s="174">
        <f t="shared" si="13"/>
        <v>85</v>
      </c>
      <c r="T30" s="174">
        <f t="shared" si="13"/>
        <v>85</v>
      </c>
      <c r="U30" s="446">
        <f t="shared" si="13"/>
        <v>1097</v>
      </c>
      <c r="V30" s="175"/>
    </row>
    <row r="31" spans="1:22" s="62" customFormat="1" ht="15.75" customHeight="1">
      <c r="A31" s="673"/>
      <c r="B31" s="168"/>
      <c r="C31" s="609" t="s">
        <v>182</v>
      </c>
      <c r="D31" s="610"/>
      <c r="E31" s="171"/>
      <c r="F31" s="171"/>
      <c r="G31" s="171"/>
      <c r="H31" s="323"/>
      <c r="I31" s="171"/>
      <c r="J31" s="226">
        <v>192</v>
      </c>
      <c r="K31" s="226"/>
      <c r="L31" s="226"/>
      <c r="M31" s="226"/>
      <c r="N31" s="226"/>
      <c r="O31" s="226"/>
      <c r="P31" s="226"/>
      <c r="Q31" s="226"/>
      <c r="R31" s="371">
        <f t="shared" si="2"/>
        <v>192</v>
      </c>
      <c r="S31" s="173">
        <v>85</v>
      </c>
      <c r="T31" s="173">
        <v>85</v>
      </c>
      <c r="U31" s="447">
        <f>R31-S31</f>
        <v>107</v>
      </c>
      <c r="V31" s="175"/>
    </row>
    <row r="32" spans="1:22" s="62" customFormat="1" ht="15" customHeight="1">
      <c r="A32" s="674"/>
      <c r="B32" s="168"/>
      <c r="C32" s="609" t="s">
        <v>183</v>
      </c>
      <c r="D32" s="610"/>
      <c r="E32" s="171"/>
      <c r="F32" s="171"/>
      <c r="G32" s="171"/>
      <c r="H32" s="323"/>
      <c r="I32" s="171"/>
      <c r="J32" s="226">
        <v>990</v>
      </c>
      <c r="K32" s="226"/>
      <c r="L32" s="226"/>
      <c r="M32" s="226"/>
      <c r="N32" s="226"/>
      <c r="O32" s="226"/>
      <c r="P32" s="226"/>
      <c r="Q32" s="226"/>
      <c r="R32" s="371">
        <f t="shared" si="2"/>
        <v>990</v>
      </c>
      <c r="S32" s="173"/>
      <c r="T32" s="173"/>
      <c r="U32" s="447">
        <f>R32-S32</f>
        <v>990</v>
      </c>
      <c r="V32" s="175"/>
    </row>
    <row r="33" spans="1:22" ht="18" customHeight="1">
      <c r="A33" s="445" t="s">
        <v>196</v>
      </c>
      <c r="B33" s="168"/>
      <c r="C33" s="604" t="s">
        <v>30</v>
      </c>
      <c r="D33" s="604"/>
      <c r="E33" s="178"/>
      <c r="F33" s="179"/>
      <c r="G33" s="178"/>
      <c r="H33" s="245"/>
      <c r="I33" s="174">
        <v>492.0864</v>
      </c>
      <c r="J33" s="174"/>
      <c r="K33" s="174">
        <v>492.0864</v>
      </c>
      <c r="L33" s="174"/>
      <c r="M33" s="174"/>
      <c r="N33" s="174"/>
      <c r="O33" s="174"/>
      <c r="P33" s="174"/>
      <c r="Q33" s="174"/>
      <c r="R33" s="225">
        <f t="shared" si="2"/>
        <v>492.0864</v>
      </c>
      <c r="S33" s="174">
        <v>492.0864</v>
      </c>
      <c r="T33" s="174">
        <v>492.0864</v>
      </c>
      <c r="U33" s="446">
        <f>R33-S33</f>
        <v>0</v>
      </c>
      <c r="V33" s="216"/>
    </row>
    <row r="34" spans="1:22" s="163" customFormat="1" ht="21" customHeight="1">
      <c r="A34" s="449" t="s">
        <v>63</v>
      </c>
      <c r="B34" s="217"/>
      <c r="C34" s="632" t="s">
        <v>186</v>
      </c>
      <c r="D34" s="632"/>
      <c r="E34" s="218">
        <f>E35</f>
        <v>3041100</v>
      </c>
      <c r="F34" s="218">
        <f>F35</f>
        <v>0</v>
      </c>
      <c r="G34" s="218">
        <f>G35</f>
        <v>3041100</v>
      </c>
      <c r="H34" s="319"/>
      <c r="I34" s="219">
        <f>I35</f>
        <v>2588.60469</v>
      </c>
      <c r="J34" s="219">
        <f>J35</f>
        <v>3041.1</v>
      </c>
      <c r="K34" s="219">
        <f aca="true" t="shared" si="14" ref="K34:U34">K35</f>
        <v>2588.6150000000002</v>
      </c>
      <c r="L34" s="219">
        <f t="shared" si="14"/>
        <v>0</v>
      </c>
      <c r="M34" s="219">
        <f t="shared" si="14"/>
        <v>0</v>
      </c>
      <c r="N34" s="219">
        <f t="shared" si="14"/>
        <v>0</v>
      </c>
      <c r="O34" s="219">
        <f t="shared" si="14"/>
        <v>0</v>
      </c>
      <c r="P34" s="219">
        <f t="shared" si="14"/>
        <v>0</v>
      </c>
      <c r="Q34" s="219">
        <f t="shared" si="14"/>
        <v>0</v>
      </c>
      <c r="R34" s="223">
        <f t="shared" si="2"/>
        <v>5629.715</v>
      </c>
      <c r="S34" s="219">
        <f t="shared" si="14"/>
        <v>3012.80309</v>
      </c>
      <c r="T34" s="219">
        <f t="shared" si="14"/>
        <v>2599.90047</v>
      </c>
      <c r="U34" s="450">
        <f t="shared" si="14"/>
        <v>2616.91191</v>
      </c>
      <c r="V34" s="399"/>
    </row>
    <row r="35" spans="1:22" ht="16.5" customHeight="1">
      <c r="A35" s="443" t="s">
        <v>36</v>
      </c>
      <c r="B35" s="167"/>
      <c r="C35" s="607" t="s">
        <v>187</v>
      </c>
      <c r="D35" s="608"/>
      <c r="E35" s="169">
        <f>E41+E36+E44+E47+E50</f>
        <v>3041100</v>
      </c>
      <c r="F35" s="169">
        <f>F41+F36+F44+F47+F50</f>
        <v>0</v>
      </c>
      <c r="G35" s="169">
        <f>G41+G36+G44+G47+G50</f>
        <v>3041100</v>
      </c>
      <c r="H35" s="319"/>
      <c r="I35" s="177">
        <f>I36+I41+I44+I47+I50</f>
        <v>2588.60469</v>
      </c>
      <c r="J35" s="177">
        <f>J36+J41+J44+J47+J50</f>
        <v>3041.1</v>
      </c>
      <c r="K35" s="177">
        <f aca="true" t="shared" si="15" ref="K35:T35">K36+K41+K44+K47+K50</f>
        <v>2588.6150000000002</v>
      </c>
      <c r="L35" s="177">
        <f t="shared" si="15"/>
        <v>0</v>
      </c>
      <c r="M35" s="177">
        <f t="shared" si="15"/>
        <v>0</v>
      </c>
      <c r="N35" s="177">
        <f t="shared" si="15"/>
        <v>0</v>
      </c>
      <c r="O35" s="177">
        <f t="shared" si="15"/>
        <v>0</v>
      </c>
      <c r="P35" s="177">
        <f t="shared" si="15"/>
        <v>0</v>
      </c>
      <c r="Q35" s="177">
        <f t="shared" si="15"/>
        <v>0</v>
      </c>
      <c r="R35" s="223">
        <f t="shared" si="2"/>
        <v>5629.715</v>
      </c>
      <c r="S35" s="177">
        <f t="shared" si="15"/>
        <v>3012.80309</v>
      </c>
      <c r="T35" s="177">
        <f t="shared" si="15"/>
        <v>2599.90047</v>
      </c>
      <c r="U35" s="444">
        <f>U36+U41+U44+U47+U50</f>
        <v>2616.91191</v>
      </c>
      <c r="V35" s="396"/>
    </row>
    <row r="36" spans="1:22" ht="16.5" customHeight="1">
      <c r="A36" s="445" t="s">
        <v>130</v>
      </c>
      <c r="B36" s="168" t="s">
        <v>134</v>
      </c>
      <c r="C36" s="604" t="s">
        <v>135</v>
      </c>
      <c r="D36" s="604"/>
      <c r="E36" s="171">
        <v>665000</v>
      </c>
      <c r="F36" s="171"/>
      <c r="G36" s="171">
        <v>665000</v>
      </c>
      <c r="H36" s="324"/>
      <c r="I36" s="230">
        <f>I37+I40</f>
        <v>1522.61402</v>
      </c>
      <c r="J36" s="230">
        <f>J37+J40</f>
        <v>665</v>
      </c>
      <c r="K36" s="230">
        <f>K37+K40</f>
        <v>1522.623</v>
      </c>
      <c r="L36" s="230"/>
      <c r="M36" s="230"/>
      <c r="N36" s="230"/>
      <c r="O36" s="230"/>
      <c r="P36" s="230"/>
      <c r="Q36" s="230"/>
      <c r="R36" s="234">
        <f t="shared" si="2"/>
        <v>2187.623</v>
      </c>
      <c r="S36" s="230">
        <f>S37+S40</f>
        <v>1513.2140200000001</v>
      </c>
      <c r="T36" s="230">
        <f>T37+T40</f>
        <v>1513.2114000000001</v>
      </c>
      <c r="U36" s="451">
        <f>U37+U40</f>
        <v>674.4089799999999</v>
      </c>
      <c r="V36" s="401"/>
    </row>
    <row r="37" spans="1:22" ht="15" customHeight="1">
      <c r="A37" s="673"/>
      <c r="B37" s="168"/>
      <c r="C37" s="605" t="s">
        <v>182</v>
      </c>
      <c r="D37" s="606"/>
      <c r="E37" s="171"/>
      <c r="F37" s="171"/>
      <c r="G37" s="171"/>
      <c r="H37" s="324"/>
      <c r="I37" s="231">
        <v>1211.7114</v>
      </c>
      <c r="J37" s="235">
        <v>165</v>
      </c>
      <c r="K37" s="235">
        <v>1211.72</v>
      </c>
      <c r="L37" s="235"/>
      <c r="M37" s="235"/>
      <c r="N37" s="235"/>
      <c r="O37" s="235"/>
      <c r="P37" s="235"/>
      <c r="Q37" s="235"/>
      <c r="R37" s="275">
        <f t="shared" si="2"/>
        <v>1376.72</v>
      </c>
      <c r="S37" s="231">
        <f>179.8+1022.5114</f>
        <v>1202.3114</v>
      </c>
      <c r="T37" s="231">
        <f>179.8+1022.5114</f>
        <v>1202.3114</v>
      </c>
      <c r="U37" s="452">
        <f aca="true" t="shared" si="16" ref="U37:U52">R37-S37</f>
        <v>174.40859999999998</v>
      </c>
      <c r="V37" s="402"/>
    </row>
    <row r="38" spans="1:22" s="374" customFormat="1" ht="13.5" customHeight="1" hidden="1">
      <c r="A38" s="675"/>
      <c r="B38" s="242"/>
      <c r="C38" s="676" t="s">
        <v>321</v>
      </c>
      <c r="D38" s="677"/>
      <c r="E38" s="323"/>
      <c r="F38" s="323"/>
      <c r="G38" s="323"/>
      <c r="H38" s="324"/>
      <c r="I38" s="372"/>
      <c r="J38" s="373"/>
      <c r="K38" s="373"/>
      <c r="L38" s="373"/>
      <c r="M38" s="373"/>
      <c r="N38" s="373"/>
      <c r="O38" s="373"/>
      <c r="P38" s="373"/>
      <c r="Q38" s="373"/>
      <c r="R38" s="372"/>
      <c r="S38" s="231">
        <f>179.8+1022.5114</f>
        <v>1202.3114</v>
      </c>
      <c r="T38" s="372"/>
      <c r="U38" s="453"/>
      <c r="V38" s="403"/>
    </row>
    <row r="39" spans="1:22" s="374" customFormat="1" ht="13.5" customHeight="1" hidden="1">
      <c r="A39" s="675"/>
      <c r="B39" s="242"/>
      <c r="C39" s="676"/>
      <c r="D39" s="677"/>
      <c r="E39" s="323"/>
      <c r="F39" s="323"/>
      <c r="G39" s="323"/>
      <c r="H39" s="324"/>
      <c r="I39" s="372"/>
      <c r="J39" s="373"/>
      <c r="K39" s="373"/>
      <c r="L39" s="373"/>
      <c r="M39" s="373"/>
      <c r="N39" s="373"/>
      <c r="O39" s="373"/>
      <c r="P39" s="373"/>
      <c r="Q39" s="373"/>
      <c r="R39" s="372"/>
      <c r="S39" s="372"/>
      <c r="T39" s="372"/>
      <c r="U39" s="453"/>
      <c r="V39" s="403"/>
    </row>
    <row r="40" spans="1:22" ht="13.5" customHeight="1">
      <c r="A40" s="674"/>
      <c r="B40" s="168"/>
      <c r="C40" s="605" t="s">
        <v>183</v>
      </c>
      <c r="D40" s="606"/>
      <c r="E40" s="171"/>
      <c r="F40" s="171"/>
      <c r="G40" s="171"/>
      <c r="H40" s="324"/>
      <c r="I40" s="231">
        <v>310.90262</v>
      </c>
      <c r="J40" s="235">
        <v>500</v>
      </c>
      <c r="K40" s="235">
        <v>310.903</v>
      </c>
      <c r="L40" s="235"/>
      <c r="M40" s="235"/>
      <c r="N40" s="235"/>
      <c r="O40" s="235"/>
      <c r="P40" s="235"/>
      <c r="Q40" s="235"/>
      <c r="R40" s="275">
        <f t="shared" si="2"/>
        <v>810.903</v>
      </c>
      <c r="S40" s="231">
        <f>230.8194+80.08322</f>
        <v>310.90262</v>
      </c>
      <c r="T40" s="231">
        <v>310.9</v>
      </c>
      <c r="U40" s="452">
        <f t="shared" si="16"/>
        <v>500.00038</v>
      </c>
      <c r="V40" s="402"/>
    </row>
    <row r="41" spans="1:22" ht="16.5" customHeight="1">
      <c r="A41" s="445" t="s">
        <v>119</v>
      </c>
      <c r="B41" s="168" t="s">
        <v>122</v>
      </c>
      <c r="C41" s="604" t="s">
        <v>131</v>
      </c>
      <c r="D41" s="604"/>
      <c r="E41" s="171">
        <v>946000</v>
      </c>
      <c r="F41" s="179"/>
      <c r="G41" s="171">
        <v>946000</v>
      </c>
      <c r="H41" s="324"/>
      <c r="I41" s="230">
        <f>I42+I43</f>
        <v>271.86494</v>
      </c>
      <c r="J41" s="230">
        <f>J42+J43</f>
        <v>946</v>
      </c>
      <c r="K41" s="230">
        <f>K42+K43</f>
        <v>271.865</v>
      </c>
      <c r="L41" s="230"/>
      <c r="M41" s="230"/>
      <c r="N41" s="230"/>
      <c r="O41" s="230"/>
      <c r="P41" s="230"/>
      <c r="Q41" s="230"/>
      <c r="R41" s="234">
        <f t="shared" si="2"/>
        <v>1217.865</v>
      </c>
      <c r="S41" s="230">
        <f>S42+S43</f>
        <v>621.8649399999999</v>
      </c>
      <c r="T41" s="230">
        <f>T42+T43</f>
        <v>271.86494</v>
      </c>
      <c r="U41" s="451">
        <f t="shared" si="16"/>
        <v>596.0000600000001</v>
      </c>
      <c r="V41" s="401"/>
    </row>
    <row r="42" spans="1:22" ht="13.5" customHeight="1">
      <c r="A42" s="673"/>
      <c r="B42" s="168"/>
      <c r="C42" s="605" t="s">
        <v>182</v>
      </c>
      <c r="D42" s="606"/>
      <c r="E42" s="171"/>
      <c r="F42" s="179"/>
      <c r="G42" s="171"/>
      <c r="H42" s="324"/>
      <c r="I42" s="231">
        <v>40</v>
      </c>
      <c r="J42" s="235">
        <v>96</v>
      </c>
      <c r="K42" s="235">
        <v>40</v>
      </c>
      <c r="L42" s="235"/>
      <c r="M42" s="235"/>
      <c r="N42" s="235"/>
      <c r="O42" s="235"/>
      <c r="P42" s="235"/>
      <c r="Q42" s="235"/>
      <c r="R42" s="275">
        <f t="shared" si="2"/>
        <v>136</v>
      </c>
      <c r="S42" s="231">
        <f>40+96</f>
        <v>136</v>
      </c>
      <c r="T42" s="231">
        <v>40</v>
      </c>
      <c r="U42" s="452">
        <f t="shared" si="16"/>
        <v>0</v>
      </c>
      <c r="V42" s="402"/>
    </row>
    <row r="43" spans="1:22" ht="13.5" customHeight="1">
      <c r="A43" s="674"/>
      <c r="B43" s="168"/>
      <c r="C43" s="605" t="s">
        <v>183</v>
      </c>
      <c r="D43" s="606"/>
      <c r="E43" s="171"/>
      <c r="F43" s="179"/>
      <c r="G43" s="171"/>
      <c r="H43" s="324"/>
      <c r="I43" s="232">
        <v>231.86494</v>
      </c>
      <c r="J43" s="235">
        <v>850</v>
      </c>
      <c r="K43" s="235">
        <v>231.865</v>
      </c>
      <c r="L43" s="235"/>
      <c r="M43" s="235"/>
      <c r="N43" s="235"/>
      <c r="O43" s="235"/>
      <c r="P43" s="235"/>
      <c r="Q43" s="235"/>
      <c r="R43" s="275">
        <f t="shared" si="2"/>
        <v>1081.865</v>
      </c>
      <c r="S43" s="232">
        <f>231.86494+254</f>
        <v>485.86494</v>
      </c>
      <c r="T43" s="232">
        <v>231.86494</v>
      </c>
      <c r="U43" s="454">
        <f t="shared" si="16"/>
        <v>596.0000600000001</v>
      </c>
      <c r="V43" s="404"/>
    </row>
    <row r="44" spans="1:22" ht="16.5" customHeight="1">
      <c r="A44" s="445" t="s">
        <v>37</v>
      </c>
      <c r="B44" s="168" t="s">
        <v>136</v>
      </c>
      <c r="C44" s="604" t="s">
        <v>197</v>
      </c>
      <c r="D44" s="604"/>
      <c r="E44" s="171">
        <v>87000</v>
      </c>
      <c r="F44" s="179"/>
      <c r="G44" s="171">
        <v>87000</v>
      </c>
      <c r="H44" s="324"/>
      <c r="I44" s="233">
        <v>483.98760000000004</v>
      </c>
      <c r="J44" s="236">
        <f>J45+J46</f>
        <v>87</v>
      </c>
      <c r="K44" s="236">
        <f>K45+K46</f>
        <v>483.988</v>
      </c>
      <c r="L44" s="236"/>
      <c r="M44" s="236"/>
      <c r="N44" s="236"/>
      <c r="O44" s="236"/>
      <c r="P44" s="236"/>
      <c r="Q44" s="236"/>
      <c r="R44" s="234">
        <f t="shared" si="2"/>
        <v>570.988</v>
      </c>
      <c r="S44" s="233">
        <f>S45+S46</f>
        <v>483.986</v>
      </c>
      <c r="T44" s="233">
        <f>T45+T46</f>
        <v>421.086</v>
      </c>
      <c r="U44" s="455">
        <f t="shared" si="16"/>
        <v>87.00200000000007</v>
      </c>
      <c r="V44" s="405"/>
    </row>
    <row r="45" spans="1:22" ht="15" customHeight="1">
      <c r="A45" s="673"/>
      <c r="B45" s="168"/>
      <c r="C45" s="605" t="s">
        <v>182</v>
      </c>
      <c r="D45" s="606"/>
      <c r="E45" s="171"/>
      <c r="F45" s="179"/>
      <c r="G45" s="171"/>
      <c r="H45" s="324"/>
      <c r="I45" s="233">
        <v>244.086</v>
      </c>
      <c r="J45" s="236">
        <v>87</v>
      </c>
      <c r="K45" s="236">
        <v>244.086</v>
      </c>
      <c r="L45" s="236"/>
      <c r="M45" s="236"/>
      <c r="N45" s="236"/>
      <c r="O45" s="236"/>
      <c r="P45" s="236"/>
      <c r="Q45" s="236"/>
      <c r="R45" s="234">
        <f t="shared" si="2"/>
        <v>331.086</v>
      </c>
      <c r="S45" s="233">
        <v>244.086</v>
      </c>
      <c r="T45" s="233">
        <v>244.086</v>
      </c>
      <c r="U45" s="455">
        <f t="shared" si="16"/>
        <v>87</v>
      </c>
      <c r="V45" s="405"/>
    </row>
    <row r="46" spans="1:22" ht="15" customHeight="1">
      <c r="A46" s="674"/>
      <c r="B46" s="168"/>
      <c r="C46" s="605" t="s">
        <v>183</v>
      </c>
      <c r="D46" s="606"/>
      <c r="E46" s="171"/>
      <c r="F46" s="179"/>
      <c r="G46" s="171"/>
      <c r="H46" s="324"/>
      <c r="I46" s="233">
        <v>239.9016</v>
      </c>
      <c r="J46" s="236">
        <v>0</v>
      </c>
      <c r="K46" s="236">
        <v>239.902</v>
      </c>
      <c r="L46" s="236"/>
      <c r="M46" s="236"/>
      <c r="N46" s="236"/>
      <c r="O46" s="236"/>
      <c r="P46" s="236"/>
      <c r="Q46" s="236"/>
      <c r="R46" s="234">
        <f t="shared" si="2"/>
        <v>239.902</v>
      </c>
      <c r="S46" s="233">
        <v>239.9</v>
      </c>
      <c r="T46" s="233">
        <v>177</v>
      </c>
      <c r="U46" s="455"/>
      <c r="V46" s="405"/>
    </row>
    <row r="47" spans="1:22" ht="13.5" customHeight="1">
      <c r="A47" s="445" t="s">
        <v>138</v>
      </c>
      <c r="B47" s="168" t="s">
        <v>139</v>
      </c>
      <c r="C47" s="604" t="s">
        <v>140</v>
      </c>
      <c r="D47" s="604"/>
      <c r="E47" s="171">
        <v>1013100</v>
      </c>
      <c r="F47" s="179"/>
      <c r="G47" s="171">
        <v>1013100</v>
      </c>
      <c r="H47" s="324"/>
      <c r="I47" s="233">
        <f>I48+I49</f>
        <v>44.54244</v>
      </c>
      <c r="J47" s="233">
        <f>J48+J49</f>
        <v>1013.1</v>
      </c>
      <c r="K47" s="233">
        <f>K48+K49</f>
        <v>44.543</v>
      </c>
      <c r="L47" s="233"/>
      <c r="M47" s="233"/>
      <c r="N47" s="233"/>
      <c r="O47" s="233"/>
      <c r="P47" s="233"/>
      <c r="Q47" s="233"/>
      <c r="R47" s="234">
        <f t="shared" si="2"/>
        <v>1057.643</v>
      </c>
      <c r="S47" s="233">
        <f>S48+S49</f>
        <v>128.14244</v>
      </c>
      <c r="T47" s="233">
        <f>T48+T49</f>
        <v>128.14244</v>
      </c>
      <c r="U47" s="455">
        <f t="shared" si="16"/>
        <v>929.5005600000001</v>
      </c>
      <c r="V47" s="405"/>
    </row>
    <row r="48" spans="1:22" ht="15" customHeight="1">
      <c r="A48" s="673"/>
      <c r="B48" s="168"/>
      <c r="C48" s="605" t="s">
        <v>182</v>
      </c>
      <c r="D48" s="606"/>
      <c r="E48" s="171"/>
      <c r="F48" s="179"/>
      <c r="G48" s="171"/>
      <c r="H48" s="324"/>
      <c r="I48" s="231"/>
      <c r="J48" s="235">
        <v>413.1</v>
      </c>
      <c r="K48" s="235"/>
      <c r="L48" s="235"/>
      <c r="M48" s="235"/>
      <c r="N48" s="235"/>
      <c r="O48" s="235"/>
      <c r="P48" s="235"/>
      <c r="Q48" s="235"/>
      <c r="R48" s="275">
        <f t="shared" si="2"/>
        <v>413.1</v>
      </c>
      <c r="S48" s="231">
        <v>83.6</v>
      </c>
      <c r="T48" s="231">
        <v>83.6</v>
      </c>
      <c r="U48" s="452">
        <f t="shared" si="16"/>
        <v>329.5</v>
      </c>
      <c r="V48" s="402"/>
    </row>
    <row r="49" spans="1:22" ht="15" customHeight="1">
      <c r="A49" s="674"/>
      <c r="B49" s="168"/>
      <c r="C49" s="605" t="s">
        <v>183</v>
      </c>
      <c r="D49" s="606"/>
      <c r="E49" s="171"/>
      <c r="F49" s="179"/>
      <c r="G49" s="171"/>
      <c r="H49" s="324"/>
      <c r="I49" s="231">
        <v>44.54244</v>
      </c>
      <c r="J49" s="235">
        <v>600</v>
      </c>
      <c r="K49" s="235">
        <v>44.543</v>
      </c>
      <c r="L49" s="235"/>
      <c r="M49" s="235"/>
      <c r="N49" s="235"/>
      <c r="O49" s="235"/>
      <c r="P49" s="235"/>
      <c r="Q49" s="235"/>
      <c r="R49" s="275">
        <f t="shared" si="2"/>
        <v>644.543</v>
      </c>
      <c r="S49" s="231">
        <v>44.54244</v>
      </c>
      <c r="T49" s="231">
        <v>44.54244</v>
      </c>
      <c r="U49" s="452">
        <f t="shared" si="16"/>
        <v>600.00056</v>
      </c>
      <c r="V49" s="402"/>
    </row>
    <row r="50" spans="1:22" ht="18" customHeight="1">
      <c r="A50" s="445" t="s">
        <v>86</v>
      </c>
      <c r="B50" s="168" t="s">
        <v>156</v>
      </c>
      <c r="C50" s="604" t="s">
        <v>198</v>
      </c>
      <c r="D50" s="604"/>
      <c r="E50" s="171">
        <v>330000</v>
      </c>
      <c r="F50" s="179"/>
      <c r="G50" s="171">
        <v>330000</v>
      </c>
      <c r="H50" s="324"/>
      <c r="I50" s="230">
        <v>265.59569</v>
      </c>
      <c r="J50" s="236">
        <v>330</v>
      </c>
      <c r="K50" s="236">
        <v>265.596</v>
      </c>
      <c r="L50" s="236"/>
      <c r="M50" s="236"/>
      <c r="N50" s="236"/>
      <c r="O50" s="236"/>
      <c r="P50" s="236"/>
      <c r="Q50" s="236"/>
      <c r="R50" s="234">
        <f t="shared" si="2"/>
        <v>595.596</v>
      </c>
      <c r="S50" s="230">
        <v>265.59569</v>
      </c>
      <c r="T50" s="230">
        <v>265.59569</v>
      </c>
      <c r="U50" s="451">
        <f t="shared" si="16"/>
        <v>330.00031</v>
      </c>
      <c r="V50" s="401"/>
    </row>
    <row r="51" spans="1:22" s="163" customFormat="1" ht="14.25" customHeight="1">
      <c r="A51" s="449" t="s">
        <v>66</v>
      </c>
      <c r="B51" s="217"/>
      <c r="C51" s="617" t="s">
        <v>67</v>
      </c>
      <c r="D51" s="617"/>
      <c r="E51" s="228">
        <f>E52</f>
        <v>17200</v>
      </c>
      <c r="F51" s="228">
        <f>F52</f>
        <v>0</v>
      </c>
      <c r="G51" s="228">
        <f>G52</f>
        <v>17200</v>
      </c>
      <c r="H51" s="325"/>
      <c r="I51" s="228"/>
      <c r="J51" s="219">
        <v>17.2</v>
      </c>
      <c r="K51" s="219"/>
      <c r="L51" s="219"/>
      <c r="M51" s="219"/>
      <c r="N51" s="219"/>
      <c r="O51" s="219"/>
      <c r="P51" s="219"/>
      <c r="Q51" s="219"/>
      <c r="R51" s="276">
        <f t="shared" si="2"/>
        <v>17.2</v>
      </c>
      <c r="S51" s="240"/>
      <c r="T51" s="240"/>
      <c r="U51" s="456">
        <f t="shared" si="16"/>
        <v>17.2</v>
      </c>
      <c r="V51" s="406"/>
    </row>
    <row r="52" spans="1:22" ht="15" customHeight="1">
      <c r="A52" s="445" t="s">
        <v>69</v>
      </c>
      <c r="B52" s="168" t="s">
        <v>123</v>
      </c>
      <c r="C52" s="604" t="s">
        <v>55</v>
      </c>
      <c r="D52" s="604"/>
      <c r="E52" s="171">
        <v>17200</v>
      </c>
      <c r="F52" s="179"/>
      <c r="G52" s="171">
        <v>17200</v>
      </c>
      <c r="H52" s="323"/>
      <c r="I52" s="171"/>
      <c r="J52" s="174">
        <v>17.2</v>
      </c>
      <c r="K52" s="174"/>
      <c r="L52" s="174"/>
      <c r="M52" s="174"/>
      <c r="N52" s="174"/>
      <c r="O52" s="174"/>
      <c r="P52" s="174"/>
      <c r="Q52" s="174"/>
      <c r="R52" s="225">
        <f t="shared" si="2"/>
        <v>17.2</v>
      </c>
      <c r="S52" s="174"/>
      <c r="T52" s="174"/>
      <c r="U52" s="446">
        <f t="shared" si="16"/>
        <v>17.2</v>
      </c>
      <c r="V52" s="175"/>
    </row>
    <row r="53" spans="1:22" s="163" customFormat="1" ht="15.75" customHeight="1">
      <c r="A53" s="449" t="s">
        <v>207</v>
      </c>
      <c r="B53" s="217"/>
      <c r="C53" s="617" t="s">
        <v>208</v>
      </c>
      <c r="D53" s="617"/>
      <c r="E53" s="228"/>
      <c r="F53" s="228"/>
      <c r="G53" s="228"/>
      <c r="H53" s="325"/>
      <c r="I53" s="240">
        <f>I54+I55</f>
        <v>8.53898</v>
      </c>
      <c r="J53" s="240">
        <f aca="true" t="shared" si="17" ref="J53:U53">J54+J55</f>
        <v>0</v>
      </c>
      <c r="K53" s="240">
        <f t="shared" si="17"/>
        <v>8.53898</v>
      </c>
      <c r="L53" s="240">
        <f t="shared" si="17"/>
        <v>0</v>
      </c>
      <c r="M53" s="240">
        <f t="shared" si="17"/>
        <v>0</v>
      </c>
      <c r="N53" s="240">
        <f t="shared" si="17"/>
        <v>0</v>
      </c>
      <c r="O53" s="240">
        <f t="shared" si="17"/>
        <v>0</v>
      </c>
      <c r="P53" s="240">
        <f t="shared" si="17"/>
        <v>0</v>
      </c>
      <c r="Q53" s="240">
        <f t="shared" si="17"/>
        <v>0</v>
      </c>
      <c r="R53" s="276">
        <f t="shared" si="17"/>
        <v>8.53898</v>
      </c>
      <c r="S53" s="240">
        <f t="shared" si="17"/>
        <v>8.53898</v>
      </c>
      <c r="T53" s="240">
        <f t="shared" si="17"/>
        <v>8.53898</v>
      </c>
      <c r="U53" s="456">
        <f t="shared" si="17"/>
        <v>0</v>
      </c>
      <c r="V53" s="407"/>
    </row>
    <row r="54" spans="1:22" ht="20.25" customHeight="1">
      <c r="A54" s="445" t="s">
        <v>40</v>
      </c>
      <c r="B54" s="168" t="s">
        <v>184</v>
      </c>
      <c r="C54" s="604" t="s">
        <v>204</v>
      </c>
      <c r="D54" s="604"/>
      <c r="E54" s="171"/>
      <c r="F54" s="179"/>
      <c r="G54" s="171"/>
      <c r="H54" s="323"/>
      <c r="I54" s="241">
        <v>4.33898</v>
      </c>
      <c r="J54" s="174"/>
      <c r="K54" s="174">
        <v>4.33898</v>
      </c>
      <c r="L54" s="174"/>
      <c r="M54" s="174"/>
      <c r="N54" s="174"/>
      <c r="O54" s="174"/>
      <c r="P54" s="174"/>
      <c r="Q54" s="174"/>
      <c r="R54" s="225">
        <f>J54+K54</f>
        <v>4.33898</v>
      </c>
      <c r="S54" s="241">
        <v>4.33898</v>
      </c>
      <c r="T54" s="241">
        <v>4.33898</v>
      </c>
      <c r="U54" s="457"/>
      <c r="V54" s="408"/>
    </row>
    <row r="55" spans="1:22" ht="15" customHeight="1">
      <c r="A55" s="445" t="s">
        <v>205</v>
      </c>
      <c r="B55" s="168" t="s">
        <v>206</v>
      </c>
      <c r="C55" s="604" t="s">
        <v>209</v>
      </c>
      <c r="D55" s="604"/>
      <c r="E55" s="171"/>
      <c r="F55" s="179"/>
      <c r="G55" s="171"/>
      <c r="H55" s="323"/>
      <c r="I55" s="241">
        <v>4.2</v>
      </c>
      <c r="J55" s="174"/>
      <c r="K55" s="174">
        <v>4.2</v>
      </c>
      <c r="L55" s="174"/>
      <c r="M55" s="174"/>
      <c r="N55" s="174"/>
      <c r="O55" s="174"/>
      <c r="P55" s="174"/>
      <c r="Q55" s="174"/>
      <c r="R55" s="225">
        <f>J55+K55</f>
        <v>4.2</v>
      </c>
      <c r="S55" s="241">
        <v>4.2</v>
      </c>
      <c r="T55" s="241">
        <v>4.2</v>
      </c>
      <c r="U55" s="457"/>
      <c r="V55" s="408"/>
    </row>
    <row r="56" spans="1:22" s="163" customFormat="1" ht="15.75" customHeight="1">
      <c r="A56" s="449">
        <v>35</v>
      </c>
      <c r="B56" s="217">
        <v>3110</v>
      </c>
      <c r="C56" s="617" t="s">
        <v>210</v>
      </c>
      <c r="D56" s="617"/>
      <c r="E56" s="228"/>
      <c r="F56" s="228"/>
      <c r="G56" s="228"/>
      <c r="H56" s="325"/>
      <c r="I56" s="240">
        <f>I57</f>
        <v>11.29998</v>
      </c>
      <c r="J56" s="240">
        <f aca="true" t="shared" si="18" ref="J56:U56">J57</f>
        <v>0</v>
      </c>
      <c r="K56" s="240">
        <f t="shared" si="18"/>
        <v>11.29998</v>
      </c>
      <c r="L56" s="240">
        <f t="shared" si="18"/>
        <v>0</v>
      </c>
      <c r="M56" s="240">
        <f t="shared" si="18"/>
        <v>0</v>
      </c>
      <c r="N56" s="240">
        <f t="shared" si="18"/>
        <v>0</v>
      </c>
      <c r="O56" s="240">
        <f t="shared" si="18"/>
        <v>0</v>
      </c>
      <c r="P56" s="240">
        <f t="shared" si="18"/>
        <v>0</v>
      </c>
      <c r="Q56" s="240">
        <f t="shared" si="18"/>
        <v>0</v>
      </c>
      <c r="R56" s="276">
        <f t="shared" si="18"/>
        <v>11.29998</v>
      </c>
      <c r="S56" s="240">
        <f t="shared" si="18"/>
        <v>0</v>
      </c>
      <c r="T56" s="240">
        <f t="shared" si="18"/>
        <v>0</v>
      </c>
      <c r="U56" s="456">
        <f t="shared" si="18"/>
        <v>11.29998</v>
      </c>
      <c r="V56" s="407"/>
    </row>
    <row r="57" spans="1:22" ht="15" customHeight="1">
      <c r="A57" s="445">
        <v>250404</v>
      </c>
      <c r="B57" s="168" t="s">
        <v>184</v>
      </c>
      <c r="C57" s="604" t="s">
        <v>55</v>
      </c>
      <c r="D57" s="604"/>
      <c r="E57" s="171"/>
      <c r="F57" s="179"/>
      <c r="G57" s="171"/>
      <c r="H57" s="323"/>
      <c r="I57" s="174">
        <v>11.29998</v>
      </c>
      <c r="J57" s="174"/>
      <c r="K57" s="174">
        <v>11.29998</v>
      </c>
      <c r="L57" s="174"/>
      <c r="M57" s="174"/>
      <c r="N57" s="174"/>
      <c r="O57" s="174"/>
      <c r="P57" s="174"/>
      <c r="Q57" s="174"/>
      <c r="R57" s="225">
        <f>K57</f>
        <v>11.29998</v>
      </c>
      <c r="S57" s="174"/>
      <c r="T57" s="174"/>
      <c r="U57" s="446">
        <f>R57-S57</f>
        <v>11.29998</v>
      </c>
      <c r="V57" s="175"/>
    </row>
    <row r="58" spans="1:22" s="229" customFormat="1" ht="27.75" customHeight="1">
      <c r="A58" s="458">
        <v>40</v>
      </c>
      <c r="B58" s="217"/>
      <c r="C58" s="632" t="s">
        <v>48</v>
      </c>
      <c r="D58" s="632"/>
      <c r="E58" s="228" t="e">
        <f>E60+#REF!+#REF!+E59</f>
        <v>#REF!</v>
      </c>
      <c r="F58" s="228" t="e">
        <f>F60+#REF!+#REF!+F59</f>
        <v>#REF!</v>
      </c>
      <c r="G58" s="228" t="e">
        <f>G60+#REF!+#REF!+G59</f>
        <v>#REF!</v>
      </c>
      <c r="H58" s="325"/>
      <c r="I58" s="240">
        <f>I59+I60+I64+I65+I66</f>
        <v>3200.16961</v>
      </c>
      <c r="J58" s="240">
        <f aca="true" t="shared" si="19" ref="J58:U58">J59+J60+J64+J65+J66</f>
        <v>30300</v>
      </c>
      <c r="K58" s="240">
        <f t="shared" si="19"/>
        <v>5083.339249999999</v>
      </c>
      <c r="L58" s="240">
        <f t="shared" si="19"/>
        <v>0</v>
      </c>
      <c r="M58" s="240">
        <f t="shared" si="19"/>
        <v>0</v>
      </c>
      <c r="N58" s="240">
        <f t="shared" si="19"/>
        <v>0</v>
      </c>
      <c r="O58" s="240">
        <f t="shared" si="19"/>
        <v>0</v>
      </c>
      <c r="P58" s="240">
        <f t="shared" si="19"/>
        <v>0</v>
      </c>
      <c r="Q58" s="240">
        <f t="shared" si="19"/>
        <v>0</v>
      </c>
      <c r="R58" s="276">
        <f t="shared" si="19"/>
        <v>35383.33925</v>
      </c>
      <c r="S58" s="240">
        <f t="shared" si="19"/>
        <v>8246.66867</v>
      </c>
      <c r="T58" s="240">
        <f t="shared" si="19"/>
        <v>4781.723859999999</v>
      </c>
      <c r="U58" s="456">
        <f t="shared" si="19"/>
        <v>27136.67058</v>
      </c>
      <c r="V58" s="407"/>
    </row>
    <row r="59" spans="1:22" s="247" customFormat="1" ht="46.5" customHeight="1">
      <c r="A59" s="459" t="s">
        <v>68</v>
      </c>
      <c r="B59" s="242" t="s">
        <v>146</v>
      </c>
      <c r="C59" s="243" t="s">
        <v>165</v>
      </c>
      <c r="D59" s="244" t="s">
        <v>200</v>
      </c>
      <c r="E59" s="245">
        <v>300000</v>
      </c>
      <c r="F59" s="245"/>
      <c r="G59" s="245">
        <v>300000</v>
      </c>
      <c r="H59" s="245"/>
      <c r="I59" s="245"/>
      <c r="J59" s="246">
        <v>300</v>
      </c>
      <c r="K59" s="246"/>
      <c r="L59" s="246"/>
      <c r="M59" s="246"/>
      <c r="N59" s="246"/>
      <c r="O59" s="246"/>
      <c r="P59" s="246"/>
      <c r="Q59" s="246"/>
      <c r="R59" s="303">
        <f t="shared" si="2"/>
        <v>300</v>
      </c>
      <c r="S59" s="359"/>
      <c r="T59" s="359"/>
      <c r="U59" s="460">
        <f>R59-S59</f>
        <v>300</v>
      </c>
      <c r="V59" s="409"/>
    </row>
    <row r="60" spans="1:22" s="252" customFormat="1" ht="18" customHeight="1">
      <c r="A60" s="461" t="s">
        <v>49</v>
      </c>
      <c r="B60" s="249"/>
      <c r="C60" s="659" t="s">
        <v>50</v>
      </c>
      <c r="D60" s="660"/>
      <c r="E60" s="250">
        <f>E61+E62</f>
        <v>1512622.6</v>
      </c>
      <c r="F60" s="250">
        <f>F61+F62</f>
        <v>0</v>
      </c>
      <c r="G60" s="250">
        <f>G61+G62</f>
        <v>1512622.6</v>
      </c>
      <c r="H60" s="326"/>
      <c r="I60" s="251">
        <f>I61+I62+I63</f>
        <v>2590.6004199999998</v>
      </c>
      <c r="J60" s="251">
        <f aca="true" t="shared" si="20" ref="J60:U60">J61+J62+J63</f>
        <v>14122.6</v>
      </c>
      <c r="K60" s="251">
        <f t="shared" si="20"/>
        <v>4044.9940099999994</v>
      </c>
      <c r="L60" s="251">
        <f t="shared" si="20"/>
        <v>0</v>
      </c>
      <c r="M60" s="251">
        <f t="shared" si="20"/>
        <v>0</v>
      </c>
      <c r="N60" s="251">
        <f t="shared" si="20"/>
        <v>0</v>
      </c>
      <c r="O60" s="251">
        <f t="shared" si="20"/>
        <v>0</v>
      </c>
      <c r="P60" s="251">
        <f t="shared" si="20"/>
        <v>0</v>
      </c>
      <c r="Q60" s="251">
        <f t="shared" si="20"/>
        <v>0</v>
      </c>
      <c r="R60" s="253">
        <f t="shared" si="20"/>
        <v>18167.59401</v>
      </c>
      <c r="S60" s="251">
        <f t="shared" si="20"/>
        <v>3744.9934299999995</v>
      </c>
      <c r="T60" s="251">
        <f t="shared" si="20"/>
        <v>3743.37943</v>
      </c>
      <c r="U60" s="462">
        <f t="shared" si="20"/>
        <v>14422.60058</v>
      </c>
      <c r="V60" s="410"/>
    </row>
    <row r="61" spans="1:22" s="62" customFormat="1" ht="16.5" customHeight="1">
      <c r="A61" s="445">
        <v>100102</v>
      </c>
      <c r="B61" s="181" t="s">
        <v>124</v>
      </c>
      <c r="C61" s="635" t="s">
        <v>42</v>
      </c>
      <c r="D61" s="636"/>
      <c r="E61" s="178">
        <f>G61</f>
        <v>12622.6</v>
      </c>
      <c r="F61" s="182"/>
      <c r="G61" s="178">
        <f>J61</f>
        <v>12622.6</v>
      </c>
      <c r="H61" s="245"/>
      <c r="I61" s="174">
        <v>2435.87176</v>
      </c>
      <c r="J61" s="174">
        <v>12622.6</v>
      </c>
      <c r="K61" s="174">
        <f>2435.872+250</f>
        <v>2685.872</v>
      </c>
      <c r="L61" s="174"/>
      <c r="M61" s="174"/>
      <c r="N61" s="174"/>
      <c r="O61" s="174"/>
      <c r="P61" s="174"/>
      <c r="Q61" s="174"/>
      <c r="R61" s="225">
        <f t="shared" si="2"/>
        <v>15308.472</v>
      </c>
      <c r="S61" s="174">
        <v>2435.87176</v>
      </c>
      <c r="T61" s="174">
        <v>2434.25776</v>
      </c>
      <c r="U61" s="446">
        <f>R61-S61</f>
        <v>12872.60024</v>
      </c>
      <c r="V61" s="216"/>
    </row>
    <row r="62" spans="1:22" s="62" customFormat="1" ht="16.5" customHeight="1">
      <c r="A62" s="445">
        <v>100203</v>
      </c>
      <c r="B62" s="181" t="s">
        <v>125</v>
      </c>
      <c r="C62" s="635" t="s">
        <v>44</v>
      </c>
      <c r="D62" s="636"/>
      <c r="E62" s="178">
        <v>1500000</v>
      </c>
      <c r="F62" s="178"/>
      <c r="G62" s="178">
        <v>1500000</v>
      </c>
      <c r="H62" s="245"/>
      <c r="I62" s="174">
        <v>154.72866</v>
      </c>
      <c r="J62" s="174">
        <v>1500</v>
      </c>
      <c r="K62" s="174">
        <f>154.729+50</f>
        <v>204.729</v>
      </c>
      <c r="L62" s="174"/>
      <c r="M62" s="174"/>
      <c r="N62" s="174"/>
      <c r="O62" s="174"/>
      <c r="P62" s="174"/>
      <c r="Q62" s="174"/>
      <c r="R62" s="225">
        <f t="shared" si="2"/>
        <v>1704.729</v>
      </c>
      <c r="S62" s="174">
        <v>154.72866</v>
      </c>
      <c r="T62" s="174">
        <v>154.72866</v>
      </c>
      <c r="U62" s="446">
        <f>R62-S62</f>
        <v>1550.00034</v>
      </c>
      <c r="V62" s="216"/>
    </row>
    <row r="63" spans="1:24" s="62" customFormat="1" ht="30" customHeight="1">
      <c r="A63" s="445" t="s">
        <v>203</v>
      </c>
      <c r="B63" s="181"/>
      <c r="C63" s="635" t="s">
        <v>322</v>
      </c>
      <c r="D63" s="636"/>
      <c r="E63" s="178"/>
      <c r="F63" s="178"/>
      <c r="G63" s="178"/>
      <c r="H63" s="245"/>
      <c r="I63" s="174"/>
      <c r="J63" s="174"/>
      <c r="K63" s="174">
        <v>1154.39301</v>
      </c>
      <c r="L63" s="174"/>
      <c r="M63" s="174"/>
      <c r="N63" s="174"/>
      <c r="O63" s="174"/>
      <c r="P63" s="174"/>
      <c r="Q63" s="174"/>
      <c r="R63" s="225">
        <f t="shared" si="2"/>
        <v>1154.39301</v>
      </c>
      <c r="S63" s="174">
        <v>1154.39301</v>
      </c>
      <c r="T63" s="174">
        <v>1154.39301</v>
      </c>
      <c r="U63" s="446"/>
      <c r="V63" s="216"/>
      <c r="X63" s="62" t="s">
        <v>144</v>
      </c>
    </row>
    <row r="64" spans="1:22" s="62" customFormat="1" ht="16.5" customHeight="1">
      <c r="A64" s="445" t="s">
        <v>196</v>
      </c>
      <c r="B64" s="181"/>
      <c r="C64" s="635" t="s">
        <v>323</v>
      </c>
      <c r="D64" s="636"/>
      <c r="E64" s="178"/>
      <c r="F64" s="178"/>
      <c r="G64" s="178"/>
      <c r="H64" s="245"/>
      <c r="I64" s="174"/>
      <c r="J64" s="174"/>
      <c r="K64" s="174">
        <v>129.91524</v>
      </c>
      <c r="L64" s="174"/>
      <c r="M64" s="174"/>
      <c r="N64" s="174"/>
      <c r="O64" s="174"/>
      <c r="P64" s="174"/>
      <c r="Q64" s="174"/>
      <c r="R64" s="225">
        <f t="shared" si="2"/>
        <v>129.91524</v>
      </c>
      <c r="S64" s="174">
        <v>129.91524</v>
      </c>
      <c r="T64" s="174">
        <v>129.91524</v>
      </c>
      <c r="U64" s="446"/>
      <c r="V64" s="216"/>
    </row>
    <row r="65" spans="1:22" s="2" customFormat="1" ht="16.5" customHeight="1">
      <c r="A65" s="445">
        <v>170703</v>
      </c>
      <c r="B65" s="168" t="s">
        <v>128</v>
      </c>
      <c r="C65" s="643" t="s">
        <v>202</v>
      </c>
      <c r="D65" s="658"/>
      <c r="E65" s="178">
        <v>13700000</v>
      </c>
      <c r="F65" s="178"/>
      <c r="G65" s="178">
        <v>13700000</v>
      </c>
      <c r="H65" s="245"/>
      <c r="I65" s="174">
        <v>609.56919</v>
      </c>
      <c r="J65" s="174">
        <v>13700</v>
      </c>
      <c r="K65" s="174">
        <v>609.57</v>
      </c>
      <c r="L65" s="174"/>
      <c r="M65" s="174"/>
      <c r="N65" s="174"/>
      <c r="O65" s="174"/>
      <c r="P65" s="174"/>
      <c r="Q65" s="174"/>
      <c r="R65" s="225">
        <f t="shared" si="2"/>
        <v>14309.57</v>
      </c>
      <c r="S65" s="174">
        <v>4072.9</v>
      </c>
      <c r="T65" s="174">
        <v>609.56919</v>
      </c>
      <c r="U65" s="446">
        <f aca="true" t="shared" si="21" ref="U65:U161">R65-S65</f>
        <v>10236.67</v>
      </c>
      <c r="V65" s="216"/>
    </row>
    <row r="66" spans="1:22" s="2" customFormat="1" ht="18" customHeight="1">
      <c r="A66" s="445" t="s">
        <v>99</v>
      </c>
      <c r="B66" s="168" t="s">
        <v>110</v>
      </c>
      <c r="C66" s="643" t="s">
        <v>213</v>
      </c>
      <c r="D66" s="658"/>
      <c r="E66" s="178">
        <f>E67</f>
        <v>2177.4</v>
      </c>
      <c r="F66" s="178">
        <f>F67</f>
        <v>0</v>
      </c>
      <c r="G66" s="178">
        <f>G67</f>
        <v>2177.4</v>
      </c>
      <c r="H66" s="245"/>
      <c r="I66" s="174"/>
      <c r="J66" s="174">
        <v>2177.4</v>
      </c>
      <c r="K66" s="174">
        <v>298.86</v>
      </c>
      <c r="L66" s="174"/>
      <c r="M66" s="174"/>
      <c r="N66" s="174"/>
      <c r="O66" s="174"/>
      <c r="P66" s="174"/>
      <c r="Q66" s="174"/>
      <c r="R66" s="225">
        <f t="shared" si="2"/>
        <v>2476.26</v>
      </c>
      <c r="S66" s="174">
        <f>S67+S68</f>
        <v>298.86</v>
      </c>
      <c r="T66" s="174">
        <f>T67+T68</f>
        <v>298.86</v>
      </c>
      <c r="U66" s="446">
        <f>U67+U68</f>
        <v>2177.4</v>
      </c>
      <c r="V66" s="216"/>
    </row>
    <row r="67" spans="1:22" s="10" customFormat="1" ht="30.75" customHeight="1">
      <c r="A67" s="704"/>
      <c r="B67" s="183"/>
      <c r="C67" s="656" t="s">
        <v>313</v>
      </c>
      <c r="D67" s="657"/>
      <c r="E67" s="184">
        <f>G67</f>
        <v>2177.4</v>
      </c>
      <c r="F67" s="184"/>
      <c r="G67" s="184">
        <f>J67</f>
        <v>2177.4</v>
      </c>
      <c r="H67" s="327"/>
      <c r="I67" s="174"/>
      <c r="J67" s="173">
        <v>2177.4</v>
      </c>
      <c r="K67" s="360"/>
      <c r="L67" s="185"/>
      <c r="M67" s="185"/>
      <c r="N67" s="185"/>
      <c r="O67" s="185"/>
      <c r="P67" s="185"/>
      <c r="Q67" s="185"/>
      <c r="R67" s="221">
        <f t="shared" si="2"/>
        <v>2177.4</v>
      </c>
      <c r="S67" s="173"/>
      <c r="T67" s="173"/>
      <c r="U67" s="447">
        <f t="shared" si="21"/>
        <v>2177.4</v>
      </c>
      <c r="V67" s="216"/>
    </row>
    <row r="68" spans="1:22" s="10" customFormat="1" ht="16.5" customHeight="1">
      <c r="A68" s="705"/>
      <c r="B68" s="183"/>
      <c r="C68" s="656" t="s">
        <v>312</v>
      </c>
      <c r="D68" s="657"/>
      <c r="E68" s="184"/>
      <c r="F68" s="184"/>
      <c r="G68" s="184"/>
      <c r="H68" s="327"/>
      <c r="I68" s="174"/>
      <c r="J68" s="360"/>
      <c r="K68" s="173">
        <f>K66</f>
        <v>298.86</v>
      </c>
      <c r="L68" s="185"/>
      <c r="M68" s="185"/>
      <c r="N68" s="185"/>
      <c r="O68" s="185"/>
      <c r="P68" s="185"/>
      <c r="Q68" s="185"/>
      <c r="R68" s="221">
        <f>K68</f>
        <v>298.86</v>
      </c>
      <c r="S68" s="173">
        <v>298.86</v>
      </c>
      <c r="T68" s="173">
        <v>298.86</v>
      </c>
      <c r="U68" s="447"/>
      <c r="V68" s="216"/>
    </row>
    <row r="69" spans="1:24" s="163" customFormat="1" ht="18" customHeight="1">
      <c r="A69" s="449" t="s">
        <v>73</v>
      </c>
      <c r="B69" s="217"/>
      <c r="C69" s="617" t="s">
        <v>157</v>
      </c>
      <c r="D69" s="617"/>
      <c r="E69" s="218">
        <f>E70</f>
        <v>35000</v>
      </c>
      <c r="F69" s="218">
        <f>F70</f>
        <v>0</v>
      </c>
      <c r="G69" s="218">
        <f>G70</f>
        <v>35000</v>
      </c>
      <c r="H69" s="248"/>
      <c r="I69" s="248"/>
      <c r="J69" s="219">
        <v>35</v>
      </c>
      <c r="K69" s="219"/>
      <c r="L69" s="219"/>
      <c r="M69" s="219"/>
      <c r="N69" s="219"/>
      <c r="O69" s="219"/>
      <c r="P69" s="219"/>
      <c r="Q69" s="219"/>
      <c r="R69" s="219">
        <f t="shared" si="2"/>
        <v>35</v>
      </c>
      <c r="S69" s="219"/>
      <c r="T69" s="219"/>
      <c r="U69" s="450">
        <f t="shared" si="21"/>
        <v>35</v>
      </c>
      <c r="V69" s="411"/>
      <c r="X69" s="358">
        <f>R71-X70</f>
        <v>0</v>
      </c>
    </row>
    <row r="70" spans="1:24" ht="16.5" customHeight="1">
      <c r="A70" s="463">
        <v>250404</v>
      </c>
      <c r="B70" s="186" t="s">
        <v>123</v>
      </c>
      <c r="C70" s="643" t="s">
        <v>55</v>
      </c>
      <c r="D70" s="658"/>
      <c r="E70" s="178">
        <v>35000</v>
      </c>
      <c r="F70" s="179"/>
      <c r="G70" s="178">
        <v>35000</v>
      </c>
      <c r="H70" s="178"/>
      <c r="I70" s="178"/>
      <c r="J70" s="187">
        <v>35</v>
      </c>
      <c r="K70" s="187"/>
      <c r="L70" s="187"/>
      <c r="M70" s="187"/>
      <c r="N70" s="187"/>
      <c r="O70" s="187"/>
      <c r="P70" s="187"/>
      <c r="Q70" s="187"/>
      <c r="R70" s="225">
        <f t="shared" si="2"/>
        <v>35</v>
      </c>
      <c r="S70" s="178"/>
      <c r="T70" s="178"/>
      <c r="U70" s="378">
        <f t="shared" si="21"/>
        <v>35</v>
      </c>
      <c r="V70" s="412"/>
      <c r="X70" s="1">
        <v>18147.086799999997</v>
      </c>
    </row>
    <row r="71" spans="1:25" s="229" customFormat="1" ht="18" customHeight="1">
      <c r="A71" s="464">
        <v>47</v>
      </c>
      <c r="B71" s="237"/>
      <c r="C71" s="639" t="s">
        <v>201</v>
      </c>
      <c r="D71" s="639"/>
      <c r="E71" s="228">
        <f>E72+E127+E138+E156+E181+E114</f>
        <v>85415823</v>
      </c>
      <c r="F71" s="228">
        <f>F72+F127+F138+F156+F181+F114</f>
        <v>0</v>
      </c>
      <c r="G71" s="228">
        <f>G72+G127+G138+G156+G181+G114</f>
        <v>81087924</v>
      </c>
      <c r="H71" s="219">
        <f aca="true" t="shared" si="22" ref="H71:Q71">H72+H114+H127+H138+H156+H181</f>
        <v>18002.1</v>
      </c>
      <c r="I71" s="219">
        <f t="shared" si="22"/>
        <v>1534.9761499999997</v>
      </c>
      <c r="J71" s="219">
        <f t="shared" si="22"/>
        <v>16612.1</v>
      </c>
      <c r="K71" s="219">
        <f t="shared" si="22"/>
        <v>1534.9868</v>
      </c>
      <c r="L71" s="223">
        <f t="shared" si="22"/>
        <v>0</v>
      </c>
      <c r="M71" s="223">
        <f t="shared" si="22"/>
        <v>0</v>
      </c>
      <c r="N71" s="223">
        <f t="shared" si="22"/>
        <v>0</v>
      </c>
      <c r="O71" s="223">
        <f t="shared" si="22"/>
        <v>0</v>
      </c>
      <c r="P71" s="223">
        <f t="shared" si="22"/>
        <v>0</v>
      </c>
      <c r="Q71" s="223">
        <f t="shared" si="22"/>
        <v>0</v>
      </c>
      <c r="R71" s="219">
        <f>R72+R114+R127+R138+R156+R181</f>
        <v>18147.086799999997</v>
      </c>
      <c r="S71" s="219">
        <f>S72+S114+S127+S138+S156+S181</f>
        <v>2789.97615</v>
      </c>
      <c r="T71" s="219">
        <f>T72+T114+T127+T138+T156+T181-0.1</f>
        <v>2357.6761500000002</v>
      </c>
      <c r="U71" s="450">
        <f>U72+U114+U127+U138+U156+U181</f>
        <v>15457.10063</v>
      </c>
      <c r="V71" s="413"/>
      <c r="X71" s="342">
        <v>18147.086799999997</v>
      </c>
      <c r="Y71" s="350">
        <f>R71-X71</f>
        <v>0</v>
      </c>
    </row>
    <row r="72" spans="1:23" s="343" customFormat="1" ht="18" customHeight="1">
      <c r="A72" s="465" t="s">
        <v>33</v>
      </c>
      <c r="B72" s="298"/>
      <c r="C72" s="685" t="s">
        <v>31</v>
      </c>
      <c r="D72" s="686"/>
      <c r="E72" s="283">
        <f>E73+E84+E106</f>
        <v>9238235</v>
      </c>
      <c r="F72" s="283">
        <f>F73+F84+F106</f>
        <v>0</v>
      </c>
      <c r="G72" s="283">
        <f>G73+G84+G106</f>
        <v>7437556</v>
      </c>
      <c r="H72" s="302">
        <f>H73+H84+H106+H108+H111+H113+3020</f>
        <v>5607.1</v>
      </c>
      <c r="I72" s="302">
        <f aca="true" t="shared" si="23" ref="I72:Q72">I73+I84+I106+I108+I111+I113</f>
        <v>859.4940799999999</v>
      </c>
      <c r="J72" s="302">
        <f t="shared" si="23"/>
        <v>5607.1</v>
      </c>
      <c r="K72" s="302">
        <f t="shared" si="23"/>
        <v>859.5007999999999</v>
      </c>
      <c r="L72" s="302">
        <f t="shared" si="23"/>
        <v>0</v>
      </c>
      <c r="M72" s="302">
        <f t="shared" si="23"/>
        <v>0</v>
      </c>
      <c r="N72" s="302">
        <f t="shared" si="23"/>
        <v>0</v>
      </c>
      <c r="O72" s="302">
        <f t="shared" si="23"/>
        <v>0</v>
      </c>
      <c r="P72" s="302">
        <f t="shared" si="23"/>
        <v>0</v>
      </c>
      <c r="Q72" s="302">
        <f t="shared" si="23"/>
        <v>0</v>
      </c>
      <c r="R72" s="276">
        <v>6466.600799999999</v>
      </c>
      <c r="S72" s="302">
        <f>S73+S84+S106+S108+S111+S113</f>
        <v>1434.4940800000004</v>
      </c>
      <c r="T72" s="302">
        <f>T73+T84+T106+T108+T111+T113</f>
        <v>1112.7940800000001</v>
      </c>
      <c r="U72" s="466">
        <f>U73+U84+U106+U108+U111+U113</f>
        <v>5132.1</v>
      </c>
      <c r="V72" s="414">
        <f>V73+V84+V106+V108+V111+V113</f>
        <v>0</v>
      </c>
      <c r="W72" s="362">
        <f>J72-H72</f>
        <v>0</v>
      </c>
    </row>
    <row r="73" spans="1:22" s="3" customFormat="1" ht="17.25" customHeight="1">
      <c r="A73" s="443" t="s">
        <v>34</v>
      </c>
      <c r="B73" s="167" t="s">
        <v>113</v>
      </c>
      <c r="C73" s="640" t="s">
        <v>32</v>
      </c>
      <c r="D73" s="640"/>
      <c r="E73" s="180">
        <v>2532925</v>
      </c>
      <c r="F73" s="180"/>
      <c r="G73" s="180">
        <v>1767300</v>
      </c>
      <c r="H73" s="325">
        <f>H74+H77</f>
        <v>250</v>
      </c>
      <c r="I73" s="287">
        <v>233.5112</v>
      </c>
      <c r="J73" s="177">
        <v>1337.1</v>
      </c>
      <c r="K73" s="177">
        <f>K83-187.1</f>
        <v>46.412000000000006</v>
      </c>
      <c r="L73" s="177"/>
      <c r="M73" s="177"/>
      <c r="N73" s="177"/>
      <c r="O73" s="177"/>
      <c r="P73" s="177"/>
      <c r="Q73" s="177"/>
      <c r="R73" s="223">
        <f>R74+R75+R76+R77+R78+R79+R80+R82+R81+R83</f>
        <v>1383.512</v>
      </c>
      <c r="S73" s="177">
        <f>S74+S75+S76+S77+S78+S79+S80+S82+S81+S83</f>
        <v>363.51120000000003</v>
      </c>
      <c r="T73" s="177">
        <f>T74+T75+T76+T77+T78+T79+T80+T82+T81+T83</f>
        <v>248.2112</v>
      </c>
      <c r="U73" s="444">
        <f>U74+U75+U76+U77+U78+U79+U80+U82+U81+U83</f>
        <v>1020</v>
      </c>
      <c r="V73" s="415"/>
    </row>
    <row r="74" spans="1:25" s="255" customFormat="1" ht="28.5" customHeight="1">
      <c r="A74" s="271" t="s">
        <v>144</v>
      </c>
      <c r="B74" s="652" t="s">
        <v>221</v>
      </c>
      <c r="C74" s="653"/>
      <c r="D74" s="654"/>
      <c r="E74" s="254">
        <v>347508</v>
      </c>
      <c r="F74" s="254"/>
      <c r="G74" s="254">
        <v>76</v>
      </c>
      <c r="H74" s="328">
        <v>50</v>
      </c>
      <c r="I74" s="254"/>
      <c r="J74" s="174">
        <v>50</v>
      </c>
      <c r="K74" s="174"/>
      <c r="L74" s="174"/>
      <c r="M74" s="174"/>
      <c r="N74" s="174"/>
      <c r="O74" s="174"/>
      <c r="P74" s="174"/>
      <c r="Q74" s="174"/>
      <c r="R74" s="225">
        <f aca="true" t="shared" si="24" ref="R74:R137">J74+K74+L74+M74+N74+O74+P74+Q74</f>
        <v>50</v>
      </c>
      <c r="S74" s="368"/>
      <c r="T74" s="368"/>
      <c r="U74" s="446">
        <f t="shared" si="21"/>
        <v>50</v>
      </c>
      <c r="V74" s="416"/>
      <c r="X74" s="255">
        <v>5607.1</v>
      </c>
      <c r="Y74" s="363">
        <f>X74-J72</f>
        <v>0</v>
      </c>
    </row>
    <row r="75" spans="1:24" s="255" customFormat="1" ht="30" customHeight="1">
      <c r="A75" s="467"/>
      <c r="B75" s="652" t="s">
        <v>245</v>
      </c>
      <c r="C75" s="653"/>
      <c r="D75" s="654"/>
      <c r="E75" s="254">
        <v>350000</v>
      </c>
      <c r="F75" s="254"/>
      <c r="G75" s="254">
        <v>43</v>
      </c>
      <c r="H75" s="328"/>
      <c r="I75" s="254"/>
      <c r="J75" s="174">
        <v>200</v>
      </c>
      <c r="K75" s="174"/>
      <c r="L75" s="174"/>
      <c r="M75" s="174"/>
      <c r="N75" s="174"/>
      <c r="O75" s="174"/>
      <c r="P75" s="174"/>
      <c r="Q75" s="174"/>
      <c r="R75" s="225">
        <f t="shared" si="24"/>
        <v>200</v>
      </c>
      <c r="S75" s="368">
        <v>50</v>
      </c>
      <c r="T75" s="368"/>
      <c r="U75" s="446">
        <f t="shared" si="21"/>
        <v>150</v>
      </c>
      <c r="V75" s="416"/>
      <c r="X75" s="255">
        <v>1337.1</v>
      </c>
    </row>
    <row r="76" spans="1:24" s="255" customFormat="1" ht="32.25" customHeight="1">
      <c r="A76" s="467"/>
      <c r="B76" s="652" t="s">
        <v>222</v>
      </c>
      <c r="C76" s="653"/>
      <c r="D76" s="654"/>
      <c r="E76" s="254">
        <v>388699</v>
      </c>
      <c r="F76" s="254"/>
      <c r="G76" s="254">
        <v>2</v>
      </c>
      <c r="H76" s="328"/>
      <c r="I76" s="254"/>
      <c r="J76" s="174">
        <f>(100000)/1000</f>
        <v>100</v>
      </c>
      <c r="K76" s="174"/>
      <c r="L76" s="174"/>
      <c r="M76" s="174"/>
      <c r="N76" s="174"/>
      <c r="O76" s="174"/>
      <c r="P76" s="174"/>
      <c r="Q76" s="174"/>
      <c r="R76" s="225">
        <f>J76+K76+L76+M76+N76+O76+P76+Q76</f>
        <v>100</v>
      </c>
      <c r="S76" s="368"/>
      <c r="T76" s="368"/>
      <c r="U76" s="446">
        <f t="shared" si="21"/>
        <v>100</v>
      </c>
      <c r="V76" s="416"/>
      <c r="X76" s="255">
        <v>3970</v>
      </c>
    </row>
    <row r="77" spans="1:24" s="259" customFormat="1" ht="33.75" customHeight="1">
      <c r="A77" s="467"/>
      <c r="B77" s="652" t="s">
        <v>223</v>
      </c>
      <c r="C77" s="653"/>
      <c r="D77" s="654"/>
      <c r="E77" s="256">
        <v>559718</v>
      </c>
      <c r="F77" s="257"/>
      <c r="G77" s="258">
        <v>44</v>
      </c>
      <c r="H77" s="329">
        <v>200</v>
      </c>
      <c r="I77" s="256"/>
      <c r="J77" s="174">
        <f>(100000+100000)/1000</f>
        <v>200</v>
      </c>
      <c r="K77" s="174"/>
      <c r="L77" s="174"/>
      <c r="M77" s="174"/>
      <c r="N77" s="174"/>
      <c r="O77" s="174"/>
      <c r="P77" s="174"/>
      <c r="Q77" s="174"/>
      <c r="R77" s="225">
        <f t="shared" si="24"/>
        <v>200</v>
      </c>
      <c r="S77" s="368"/>
      <c r="T77" s="368"/>
      <c r="U77" s="446">
        <f t="shared" si="21"/>
        <v>200</v>
      </c>
      <c r="V77" s="417"/>
      <c r="X77" s="259">
        <v>300</v>
      </c>
    </row>
    <row r="78" spans="1:23" s="259" customFormat="1" ht="31.5" customHeight="1">
      <c r="A78" s="467"/>
      <c r="B78" s="652" t="s">
        <v>224</v>
      </c>
      <c r="C78" s="653"/>
      <c r="D78" s="654"/>
      <c r="E78" s="260">
        <v>300000</v>
      </c>
      <c r="F78" s="257"/>
      <c r="G78" s="258">
        <v>33</v>
      </c>
      <c r="H78" s="329"/>
      <c r="I78" s="260"/>
      <c r="J78" s="174">
        <v>100</v>
      </c>
      <c r="K78" s="174"/>
      <c r="L78" s="174"/>
      <c r="M78" s="174"/>
      <c r="N78" s="174"/>
      <c r="O78" s="174"/>
      <c r="P78" s="174"/>
      <c r="Q78" s="174"/>
      <c r="R78" s="225">
        <f t="shared" si="24"/>
        <v>100</v>
      </c>
      <c r="S78" s="368">
        <v>30</v>
      </c>
      <c r="T78" s="368">
        <v>14.7</v>
      </c>
      <c r="U78" s="446">
        <f t="shared" si="21"/>
        <v>70</v>
      </c>
      <c r="V78" s="418"/>
      <c r="W78" s="259">
        <v>1000</v>
      </c>
    </row>
    <row r="79" spans="1:22" s="259" customFormat="1" ht="30.75" customHeight="1">
      <c r="A79" s="467"/>
      <c r="B79" s="652" t="s">
        <v>225</v>
      </c>
      <c r="C79" s="653"/>
      <c r="D79" s="654"/>
      <c r="E79" s="256">
        <v>150000</v>
      </c>
      <c r="F79" s="257"/>
      <c r="G79" s="257"/>
      <c r="H79" s="330"/>
      <c r="I79" s="256"/>
      <c r="J79" s="174">
        <v>150</v>
      </c>
      <c r="K79" s="174"/>
      <c r="L79" s="174"/>
      <c r="M79" s="174"/>
      <c r="N79" s="174"/>
      <c r="O79" s="174"/>
      <c r="P79" s="174"/>
      <c r="Q79" s="174"/>
      <c r="R79" s="225">
        <f t="shared" si="24"/>
        <v>150</v>
      </c>
      <c r="S79" s="368"/>
      <c r="T79" s="368"/>
      <c r="U79" s="446">
        <f t="shared" si="21"/>
        <v>150</v>
      </c>
      <c r="V79" s="417"/>
    </row>
    <row r="80" spans="1:22" s="259" customFormat="1" ht="32.25" customHeight="1">
      <c r="A80" s="467"/>
      <c r="B80" s="652" t="s">
        <v>226</v>
      </c>
      <c r="C80" s="653"/>
      <c r="D80" s="654"/>
      <c r="E80" s="260">
        <v>200000</v>
      </c>
      <c r="F80" s="257"/>
      <c r="G80" s="257"/>
      <c r="H80" s="330"/>
      <c r="I80" s="260"/>
      <c r="J80" s="174">
        <v>200</v>
      </c>
      <c r="K80" s="174"/>
      <c r="L80" s="174"/>
      <c r="M80" s="174"/>
      <c r="N80" s="174"/>
      <c r="O80" s="174"/>
      <c r="P80" s="174"/>
      <c r="Q80" s="174"/>
      <c r="R80" s="225">
        <f t="shared" si="24"/>
        <v>200</v>
      </c>
      <c r="S80" s="368"/>
      <c r="T80" s="368"/>
      <c r="U80" s="446">
        <f t="shared" si="21"/>
        <v>200</v>
      </c>
      <c r="V80" s="418"/>
    </row>
    <row r="81" spans="1:22" s="259" customFormat="1" ht="30" customHeight="1">
      <c r="A81" s="467"/>
      <c r="B81" s="652" t="s">
        <v>244</v>
      </c>
      <c r="C81" s="653"/>
      <c r="D81" s="654"/>
      <c r="E81" s="260">
        <v>50000</v>
      </c>
      <c r="F81" s="257"/>
      <c r="G81" s="257"/>
      <c r="H81" s="330"/>
      <c r="I81" s="260"/>
      <c r="J81" s="174">
        <v>50</v>
      </c>
      <c r="K81" s="174"/>
      <c r="L81" s="174"/>
      <c r="M81" s="174"/>
      <c r="N81" s="174"/>
      <c r="O81" s="174"/>
      <c r="P81" s="174"/>
      <c r="Q81" s="174"/>
      <c r="R81" s="225">
        <f t="shared" si="24"/>
        <v>50</v>
      </c>
      <c r="S81" s="368"/>
      <c r="T81" s="368"/>
      <c r="U81" s="446">
        <f t="shared" si="21"/>
        <v>50</v>
      </c>
      <c r="V81" s="418"/>
    </row>
    <row r="82" spans="1:22" s="259" customFormat="1" ht="34.5" customHeight="1">
      <c r="A82" s="467"/>
      <c r="B82" s="652" t="s">
        <v>335</v>
      </c>
      <c r="C82" s="653"/>
      <c r="D82" s="654"/>
      <c r="E82" s="260">
        <v>100000</v>
      </c>
      <c r="F82" s="257"/>
      <c r="G82" s="257"/>
      <c r="H82" s="330"/>
      <c r="I82" s="260"/>
      <c r="J82" s="174">
        <v>100</v>
      </c>
      <c r="K82" s="174"/>
      <c r="L82" s="174"/>
      <c r="M82" s="174"/>
      <c r="N82" s="174"/>
      <c r="O82" s="174"/>
      <c r="P82" s="174"/>
      <c r="Q82" s="174"/>
      <c r="R82" s="225">
        <f>J82+K82+L82+M82+N82+O82+P82+Q82</f>
        <v>100</v>
      </c>
      <c r="S82" s="368">
        <v>50</v>
      </c>
      <c r="T82" s="368"/>
      <c r="U82" s="446">
        <f>R82-S82</f>
        <v>50</v>
      </c>
      <c r="V82" s="418"/>
    </row>
    <row r="83" spans="1:22" s="376" customFormat="1" ht="16.5" customHeight="1">
      <c r="A83" s="468"/>
      <c r="B83" s="168"/>
      <c r="C83" s="598" t="s">
        <v>239</v>
      </c>
      <c r="D83" s="598"/>
      <c r="E83" s="178"/>
      <c r="F83" s="178"/>
      <c r="G83" s="178"/>
      <c r="H83" s="245"/>
      <c r="I83" s="173">
        <v>233.5112</v>
      </c>
      <c r="J83" s="173"/>
      <c r="K83" s="173">
        <v>233.512</v>
      </c>
      <c r="L83" s="173"/>
      <c r="M83" s="173"/>
      <c r="N83" s="173"/>
      <c r="O83" s="173"/>
      <c r="P83" s="173"/>
      <c r="Q83" s="173"/>
      <c r="R83" s="221">
        <f t="shared" si="24"/>
        <v>233.512</v>
      </c>
      <c r="S83" s="173">
        <v>233.5112</v>
      </c>
      <c r="T83" s="173">
        <v>233.5112</v>
      </c>
      <c r="U83" s="446"/>
      <c r="V83" s="412"/>
    </row>
    <row r="84" spans="1:22" s="3" customFormat="1" ht="17.25" customHeight="1">
      <c r="A84" s="443" t="s">
        <v>35</v>
      </c>
      <c r="B84" s="167" t="s">
        <v>114</v>
      </c>
      <c r="C84" s="601" t="s">
        <v>167</v>
      </c>
      <c r="D84" s="601"/>
      <c r="E84" s="180">
        <v>6705010</v>
      </c>
      <c r="F84" s="180"/>
      <c r="G84" s="180">
        <v>5669956</v>
      </c>
      <c r="H84" s="325">
        <f>H85+H86+H87+H88+H89+H90+H91+H92+H93+H94+H95+H96+H97+H98+H99+H100+H101+H102+H103+H104</f>
        <v>1887.1</v>
      </c>
      <c r="I84" s="287">
        <v>427.33508</v>
      </c>
      <c r="J84" s="177">
        <v>3970</v>
      </c>
      <c r="K84" s="177">
        <f>K105+37.1</f>
        <v>464.44</v>
      </c>
      <c r="L84" s="177"/>
      <c r="M84" s="177"/>
      <c r="N84" s="177"/>
      <c r="O84" s="177"/>
      <c r="P84" s="177"/>
      <c r="Q84" s="177"/>
      <c r="R84" s="223">
        <f>R85+R86+R87+R88+R89+R90+R91+R92+R93+R94+R95+R96+R97+R98+R99+R100+R101+R102+R103+R104+R105</f>
        <v>4534.4400000000005</v>
      </c>
      <c r="S84" s="177">
        <f>S85+S86+S87+S88+S89+S90+S91+S92+S93+S94+S95+S96+S97+S98+S99+S100+S101+S102+S103+S104+S105</f>
        <v>822.3350800000001</v>
      </c>
      <c r="T84" s="177">
        <f>T85+T86+T87+T88+T89+T90+T91+T92+T93+T94+T95+T96+T97+T98+T99+T100+T101+T102+T103+T104+T105</f>
        <v>621.8350800000001</v>
      </c>
      <c r="U84" s="444">
        <f>U85+U86+U87+U88+U89+U90+U91+U92+U93+U94+U95+U96+U97+U98+U99+U100+U101+U102+U103+U104+U105</f>
        <v>3712.1</v>
      </c>
      <c r="V84" s="415"/>
    </row>
    <row r="85" spans="1:22" s="259" customFormat="1" ht="45" customHeight="1">
      <c r="A85" s="272" t="s">
        <v>144</v>
      </c>
      <c r="B85" s="602" t="s">
        <v>227</v>
      </c>
      <c r="C85" s="600"/>
      <c r="D85" s="603"/>
      <c r="E85" s="262">
        <v>100000</v>
      </c>
      <c r="F85" s="263"/>
      <c r="G85" s="263"/>
      <c r="H85" s="331"/>
      <c r="I85" s="262"/>
      <c r="J85" s="174">
        <v>100</v>
      </c>
      <c r="K85" s="174"/>
      <c r="L85" s="174"/>
      <c r="M85" s="174"/>
      <c r="N85" s="174"/>
      <c r="O85" s="174"/>
      <c r="P85" s="174"/>
      <c r="Q85" s="174"/>
      <c r="R85" s="225">
        <f t="shared" si="24"/>
        <v>100</v>
      </c>
      <c r="S85" s="368"/>
      <c r="T85" s="368"/>
      <c r="U85" s="446">
        <f t="shared" si="21"/>
        <v>100</v>
      </c>
      <c r="V85" s="419"/>
    </row>
    <row r="86" spans="1:22" s="259" customFormat="1" ht="44.25" customHeight="1">
      <c r="A86" s="273"/>
      <c r="B86" s="602" t="s">
        <v>228</v>
      </c>
      <c r="C86" s="600"/>
      <c r="D86" s="603"/>
      <c r="E86" s="262">
        <v>200000</v>
      </c>
      <c r="F86" s="263"/>
      <c r="G86" s="263">
        <v>50</v>
      </c>
      <c r="H86" s="331"/>
      <c r="I86" s="262"/>
      <c r="J86" s="174">
        <v>50</v>
      </c>
      <c r="K86" s="174"/>
      <c r="L86" s="174"/>
      <c r="M86" s="174"/>
      <c r="N86" s="174"/>
      <c r="O86" s="174"/>
      <c r="P86" s="174"/>
      <c r="Q86" s="174"/>
      <c r="R86" s="225">
        <f t="shared" si="24"/>
        <v>50</v>
      </c>
      <c r="S86" s="368"/>
      <c r="T86" s="368"/>
      <c r="U86" s="446">
        <f t="shared" si="21"/>
        <v>50</v>
      </c>
      <c r="V86" s="419"/>
    </row>
    <row r="87" spans="1:22" s="265" customFormat="1" ht="28.5" customHeight="1">
      <c r="A87" s="273"/>
      <c r="B87" s="602" t="s">
        <v>229</v>
      </c>
      <c r="C87" s="600"/>
      <c r="D87" s="603"/>
      <c r="E87" s="260">
        <v>1173974</v>
      </c>
      <c r="F87" s="257"/>
      <c r="G87" s="264">
        <v>1</v>
      </c>
      <c r="H87" s="332"/>
      <c r="I87" s="260"/>
      <c r="J87" s="174">
        <v>300</v>
      </c>
      <c r="K87" s="174"/>
      <c r="L87" s="174"/>
      <c r="M87" s="174"/>
      <c r="N87" s="174"/>
      <c r="O87" s="174"/>
      <c r="P87" s="174"/>
      <c r="Q87" s="174"/>
      <c r="R87" s="225">
        <f t="shared" si="24"/>
        <v>300</v>
      </c>
      <c r="S87" s="368">
        <v>90</v>
      </c>
      <c r="T87" s="368"/>
      <c r="U87" s="446">
        <f t="shared" si="21"/>
        <v>210</v>
      </c>
      <c r="V87" s="418"/>
    </row>
    <row r="88" spans="1:22" s="265" customFormat="1" ht="29.25" customHeight="1">
      <c r="A88" s="273"/>
      <c r="B88" s="602" t="s">
        <v>230</v>
      </c>
      <c r="C88" s="600"/>
      <c r="D88" s="603"/>
      <c r="E88" s="260">
        <v>513715</v>
      </c>
      <c r="F88" s="257"/>
      <c r="G88" s="264">
        <v>34</v>
      </c>
      <c r="H88" s="332"/>
      <c r="I88" s="260"/>
      <c r="J88" s="174">
        <v>150</v>
      </c>
      <c r="K88" s="174"/>
      <c r="L88" s="174"/>
      <c r="M88" s="174"/>
      <c r="N88" s="174"/>
      <c r="O88" s="174"/>
      <c r="P88" s="174"/>
      <c r="Q88" s="174"/>
      <c r="R88" s="225">
        <f t="shared" si="24"/>
        <v>150</v>
      </c>
      <c r="S88" s="368">
        <v>25</v>
      </c>
      <c r="T88" s="368"/>
      <c r="U88" s="446">
        <f t="shared" si="21"/>
        <v>125</v>
      </c>
      <c r="V88" s="418"/>
    </row>
    <row r="89" spans="1:22" s="265" customFormat="1" ht="42.75" customHeight="1">
      <c r="A89" s="273"/>
      <c r="B89" s="602" t="s">
        <v>267</v>
      </c>
      <c r="C89" s="600"/>
      <c r="D89" s="603"/>
      <c r="E89" s="260">
        <v>200000</v>
      </c>
      <c r="F89" s="257"/>
      <c r="G89" s="264"/>
      <c r="H89" s="349">
        <v>200</v>
      </c>
      <c r="I89" s="260"/>
      <c r="J89" s="174">
        <v>200</v>
      </c>
      <c r="K89" s="174"/>
      <c r="L89" s="174"/>
      <c r="M89" s="174"/>
      <c r="N89" s="174"/>
      <c r="O89" s="174"/>
      <c r="P89" s="174"/>
      <c r="Q89" s="174"/>
      <c r="R89" s="225">
        <f t="shared" si="24"/>
        <v>200</v>
      </c>
      <c r="S89" s="368"/>
      <c r="T89" s="368"/>
      <c r="U89" s="446">
        <f t="shared" si="21"/>
        <v>200</v>
      </c>
      <c r="V89" s="418"/>
    </row>
    <row r="90" spans="1:22" s="267" customFormat="1" ht="30.75" customHeight="1">
      <c r="A90" s="273"/>
      <c r="B90" s="602" t="s">
        <v>231</v>
      </c>
      <c r="C90" s="600"/>
      <c r="D90" s="603"/>
      <c r="E90" s="260">
        <v>663379</v>
      </c>
      <c r="F90" s="266"/>
      <c r="G90" s="264">
        <v>29</v>
      </c>
      <c r="H90" s="349"/>
      <c r="I90" s="260"/>
      <c r="J90" s="174">
        <f>(100000+100000)/1000</f>
        <v>200</v>
      </c>
      <c r="K90" s="174"/>
      <c r="L90" s="174"/>
      <c r="M90" s="174"/>
      <c r="N90" s="174"/>
      <c r="O90" s="174"/>
      <c r="P90" s="174"/>
      <c r="Q90" s="174"/>
      <c r="R90" s="225">
        <f t="shared" si="24"/>
        <v>200</v>
      </c>
      <c r="S90" s="368"/>
      <c r="T90" s="368"/>
      <c r="U90" s="446">
        <f t="shared" si="21"/>
        <v>200</v>
      </c>
      <c r="V90" s="418"/>
    </row>
    <row r="91" spans="1:22" s="267" customFormat="1" ht="30.75" customHeight="1">
      <c r="A91" s="273"/>
      <c r="B91" s="602" t="s">
        <v>232</v>
      </c>
      <c r="C91" s="600"/>
      <c r="D91" s="603"/>
      <c r="E91" s="260">
        <v>777646</v>
      </c>
      <c r="F91" s="266"/>
      <c r="G91" s="264">
        <v>18</v>
      </c>
      <c r="H91" s="349"/>
      <c r="I91" s="260"/>
      <c r="J91" s="174">
        <v>300</v>
      </c>
      <c r="K91" s="174"/>
      <c r="L91" s="174"/>
      <c r="M91" s="174"/>
      <c r="N91" s="174"/>
      <c r="O91" s="174"/>
      <c r="P91" s="174"/>
      <c r="Q91" s="174"/>
      <c r="R91" s="225">
        <f t="shared" si="24"/>
        <v>300</v>
      </c>
      <c r="S91" s="368">
        <v>90</v>
      </c>
      <c r="T91" s="368">
        <v>45</v>
      </c>
      <c r="U91" s="446">
        <f t="shared" si="21"/>
        <v>210</v>
      </c>
      <c r="V91" s="418"/>
    </row>
    <row r="92" spans="1:22" s="267" customFormat="1" ht="45" customHeight="1">
      <c r="A92" s="273"/>
      <c r="B92" s="602" t="s">
        <v>266</v>
      </c>
      <c r="C92" s="600"/>
      <c r="D92" s="603"/>
      <c r="E92" s="260">
        <v>200000</v>
      </c>
      <c r="F92" s="266"/>
      <c r="G92" s="264"/>
      <c r="H92" s="349"/>
      <c r="I92" s="260"/>
      <c r="J92" s="174">
        <v>200</v>
      </c>
      <c r="K92" s="174"/>
      <c r="L92" s="174"/>
      <c r="M92" s="174"/>
      <c r="N92" s="174"/>
      <c r="O92" s="174"/>
      <c r="P92" s="174"/>
      <c r="Q92" s="174"/>
      <c r="R92" s="225">
        <f t="shared" si="24"/>
        <v>200</v>
      </c>
      <c r="S92" s="368"/>
      <c r="T92" s="368"/>
      <c r="U92" s="446">
        <f t="shared" si="21"/>
        <v>200</v>
      </c>
      <c r="V92" s="418"/>
    </row>
    <row r="93" spans="1:22" s="267" customFormat="1" ht="30.75" customHeight="1">
      <c r="A93" s="273"/>
      <c r="B93" s="602" t="s">
        <v>214</v>
      </c>
      <c r="C93" s="600"/>
      <c r="D93" s="603"/>
      <c r="E93" s="260">
        <v>50000</v>
      </c>
      <c r="F93" s="266"/>
      <c r="G93" s="264"/>
      <c r="H93" s="349">
        <v>50</v>
      </c>
      <c r="I93" s="260"/>
      <c r="J93" s="174">
        <v>50</v>
      </c>
      <c r="K93" s="174"/>
      <c r="L93" s="174"/>
      <c r="M93" s="174"/>
      <c r="N93" s="174"/>
      <c r="O93" s="174"/>
      <c r="P93" s="174"/>
      <c r="Q93" s="174"/>
      <c r="R93" s="225">
        <f t="shared" si="24"/>
        <v>50</v>
      </c>
      <c r="S93" s="368"/>
      <c r="T93" s="368"/>
      <c r="U93" s="446">
        <f t="shared" si="21"/>
        <v>50</v>
      </c>
      <c r="V93" s="418"/>
    </row>
    <row r="94" spans="1:22" s="267" customFormat="1" ht="30.75" customHeight="1">
      <c r="A94" s="273"/>
      <c r="B94" s="602" t="s">
        <v>215</v>
      </c>
      <c r="C94" s="600"/>
      <c r="D94" s="603"/>
      <c r="E94" s="260">
        <v>440000</v>
      </c>
      <c r="F94" s="266"/>
      <c r="G94" s="264">
        <v>57</v>
      </c>
      <c r="H94" s="349">
        <v>250</v>
      </c>
      <c r="I94" s="260"/>
      <c r="J94" s="174">
        <v>250</v>
      </c>
      <c r="K94" s="174"/>
      <c r="L94" s="174"/>
      <c r="M94" s="174"/>
      <c r="N94" s="174"/>
      <c r="O94" s="174"/>
      <c r="P94" s="174"/>
      <c r="Q94" s="174"/>
      <c r="R94" s="225">
        <f t="shared" si="24"/>
        <v>250</v>
      </c>
      <c r="S94" s="368">
        <v>75</v>
      </c>
      <c r="T94" s="368">
        <v>50</v>
      </c>
      <c r="U94" s="446">
        <f t="shared" si="21"/>
        <v>175</v>
      </c>
      <c r="V94" s="418"/>
    </row>
    <row r="95" spans="1:22" s="267" customFormat="1" ht="45" customHeight="1">
      <c r="A95" s="273"/>
      <c r="B95" s="602" t="s">
        <v>233</v>
      </c>
      <c r="C95" s="600"/>
      <c r="D95" s="603"/>
      <c r="E95" s="260">
        <v>617837</v>
      </c>
      <c r="F95" s="266"/>
      <c r="G95" s="264">
        <v>19</v>
      </c>
      <c r="H95" s="332"/>
      <c r="I95" s="260"/>
      <c r="J95" s="174">
        <v>200</v>
      </c>
      <c r="K95" s="174"/>
      <c r="L95" s="174"/>
      <c r="M95" s="174"/>
      <c r="N95" s="174"/>
      <c r="O95" s="174"/>
      <c r="P95" s="174"/>
      <c r="Q95" s="174"/>
      <c r="R95" s="225">
        <f t="shared" si="24"/>
        <v>200</v>
      </c>
      <c r="S95" s="368">
        <v>60</v>
      </c>
      <c r="T95" s="368">
        <v>44.5</v>
      </c>
      <c r="U95" s="446">
        <f t="shared" si="21"/>
        <v>140</v>
      </c>
      <c r="V95" s="418"/>
    </row>
    <row r="96" spans="1:22" s="265" customFormat="1" ht="48" customHeight="1">
      <c r="A96" s="273"/>
      <c r="B96" s="602" t="s">
        <v>268</v>
      </c>
      <c r="C96" s="600"/>
      <c r="D96" s="603"/>
      <c r="E96" s="260">
        <v>295203</v>
      </c>
      <c r="F96" s="268"/>
      <c r="G96" s="269"/>
      <c r="H96" s="333"/>
      <c r="I96" s="260"/>
      <c r="J96" s="174">
        <f>(100000)/1000</f>
        <v>100</v>
      </c>
      <c r="K96" s="174"/>
      <c r="L96" s="174"/>
      <c r="M96" s="174"/>
      <c r="N96" s="174"/>
      <c r="O96" s="174"/>
      <c r="P96" s="174"/>
      <c r="Q96" s="174"/>
      <c r="R96" s="225">
        <f t="shared" si="24"/>
        <v>100</v>
      </c>
      <c r="S96" s="368"/>
      <c r="T96" s="368"/>
      <c r="U96" s="446">
        <f t="shared" si="21"/>
        <v>100</v>
      </c>
      <c r="V96" s="418"/>
    </row>
    <row r="97" spans="1:22" s="265" customFormat="1" ht="45.75" customHeight="1">
      <c r="A97" s="273"/>
      <c r="B97" s="602" t="s">
        <v>216</v>
      </c>
      <c r="C97" s="600"/>
      <c r="D97" s="603"/>
      <c r="E97" s="260">
        <v>270000</v>
      </c>
      <c r="F97" s="268"/>
      <c r="G97" s="269"/>
      <c r="H97" s="333"/>
      <c r="I97" s="260"/>
      <c r="J97" s="174">
        <v>270</v>
      </c>
      <c r="K97" s="174"/>
      <c r="L97" s="174"/>
      <c r="M97" s="174"/>
      <c r="N97" s="174"/>
      <c r="O97" s="174"/>
      <c r="P97" s="174"/>
      <c r="Q97" s="174"/>
      <c r="R97" s="225">
        <f t="shared" si="24"/>
        <v>270</v>
      </c>
      <c r="S97" s="368">
        <v>10</v>
      </c>
      <c r="T97" s="368">
        <v>10</v>
      </c>
      <c r="U97" s="446">
        <f t="shared" si="21"/>
        <v>260</v>
      </c>
      <c r="V97" s="418"/>
    </row>
    <row r="98" spans="1:22" s="265" customFormat="1" ht="45.75" customHeight="1">
      <c r="A98" s="273"/>
      <c r="B98" s="602" t="s">
        <v>320</v>
      </c>
      <c r="C98" s="600"/>
      <c r="D98" s="603"/>
      <c r="E98" s="260"/>
      <c r="F98" s="268"/>
      <c r="G98" s="269"/>
      <c r="H98" s="333"/>
      <c r="I98" s="260"/>
      <c r="J98" s="174">
        <v>150</v>
      </c>
      <c r="K98" s="174"/>
      <c r="L98" s="174"/>
      <c r="M98" s="174"/>
      <c r="N98" s="174"/>
      <c r="O98" s="174"/>
      <c r="P98" s="174"/>
      <c r="Q98" s="174"/>
      <c r="R98" s="225">
        <f t="shared" si="24"/>
        <v>150</v>
      </c>
      <c r="S98" s="368">
        <v>45</v>
      </c>
      <c r="T98" s="368">
        <v>45</v>
      </c>
      <c r="U98" s="446">
        <f t="shared" si="21"/>
        <v>105</v>
      </c>
      <c r="V98" s="418"/>
    </row>
    <row r="99" spans="1:22" s="265" customFormat="1" ht="31.5" customHeight="1">
      <c r="A99" s="273"/>
      <c r="B99" s="602" t="s">
        <v>217</v>
      </c>
      <c r="C99" s="600"/>
      <c r="D99" s="603"/>
      <c r="E99" s="260">
        <v>100000</v>
      </c>
      <c r="F99" s="268"/>
      <c r="G99" s="269"/>
      <c r="H99" s="333">
        <v>100</v>
      </c>
      <c r="I99" s="260"/>
      <c r="J99" s="174">
        <v>100</v>
      </c>
      <c r="K99" s="174"/>
      <c r="L99" s="174"/>
      <c r="M99" s="174"/>
      <c r="N99" s="174"/>
      <c r="O99" s="174"/>
      <c r="P99" s="174"/>
      <c r="Q99" s="174"/>
      <c r="R99" s="225">
        <f t="shared" si="24"/>
        <v>100</v>
      </c>
      <c r="S99" s="368"/>
      <c r="T99" s="368"/>
      <c r="U99" s="446">
        <f t="shared" si="21"/>
        <v>100</v>
      </c>
      <c r="V99" s="418"/>
    </row>
    <row r="100" spans="1:22" s="265" customFormat="1" ht="56.25" customHeight="1">
      <c r="A100" s="273"/>
      <c r="B100" s="602" t="s">
        <v>234</v>
      </c>
      <c r="C100" s="600"/>
      <c r="D100" s="603"/>
      <c r="E100" s="260"/>
      <c r="F100" s="268"/>
      <c r="G100" s="269"/>
      <c r="H100" s="333">
        <v>587.1</v>
      </c>
      <c r="I100" s="260"/>
      <c r="J100" s="174">
        <v>587.1</v>
      </c>
      <c r="K100" s="174"/>
      <c r="L100" s="174"/>
      <c r="M100" s="174"/>
      <c r="N100" s="174"/>
      <c r="O100" s="174"/>
      <c r="P100" s="174"/>
      <c r="Q100" s="174"/>
      <c r="R100" s="225">
        <f t="shared" si="24"/>
        <v>587.1</v>
      </c>
      <c r="S100" s="368"/>
      <c r="T100" s="368"/>
      <c r="U100" s="446">
        <f t="shared" si="21"/>
        <v>587.1</v>
      </c>
      <c r="V100" s="418"/>
    </row>
    <row r="101" spans="1:22" s="265" customFormat="1" ht="45" customHeight="1">
      <c r="A101" s="273"/>
      <c r="B101" s="602" t="s">
        <v>235</v>
      </c>
      <c r="C101" s="600"/>
      <c r="D101" s="603"/>
      <c r="E101" s="260">
        <v>703318</v>
      </c>
      <c r="F101" s="268"/>
      <c r="G101" s="269">
        <v>2</v>
      </c>
      <c r="H101" s="333">
        <v>400</v>
      </c>
      <c r="I101" s="260"/>
      <c r="J101" s="174">
        <f>(400000)/1000</f>
        <v>400</v>
      </c>
      <c r="K101" s="174"/>
      <c r="L101" s="174"/>
      <c r="M101" s="174"/>
      <c r="N101" s="174"/>
      <c r="O101" s="174"/>
      <c r="P101" s="174"/>
      <c r="Q101" s="174"/>
      <c r="R101" s="225">
        <f t="shared" si="24"/>
        <v>400</v>
      </c>
      <c r="S101" s="368"/>
      <c r="T101" s="368"/>
      <c r="U101" s="446">
        <f t="shared" si="21"/>
        <v>400</v>
      </c>
      <c r="V101" s="418"/>
    </row>
    <row r="102" spans="1:22" s="265" customFormat="1" ht="43.5" customHeight="1">
      <c r="A102" s="273"/>
      <c r="B102" s="602" t="s">
        <v>220</v>
      </c>
      <c r="C102" s="600"/>
      <c r="D102" s="603"/>
      <c r="E102" s="260"/>
      <c r="F102" s="268"/>
      <c r="G102" s="269"/>
      <c r="H102" s="333"/>
      <c r="I102" s="260"/>
      <c r="J102" s="174">
        <v>150</v>
      </c>
      <c r="K102" s="174"/>
      <c r="L102" s="174"/>
      <c r="M102" s="174"/>
      <c r="N102" s="174"/>
      <c r="O102" s="174"/>
      <c r="P102" s="174"/>
      <c r="Q102" s="174"/>
      <c r="R102" s="225">
        <f t="shared" si="24"/>
        <v>150</v>
      </c>
      <c r="S102" s="368"/>
      <c r="T102" s="368"/>
      <c r="U102" s="446">
        <f t="shared" si="21"/>
        <v>150</v>
      </c>
      <c r="V102" s="418"/>
    </row>
    <row r="103" spans="1:22" s="265" customFormat="1" ht="29.25" customHeight="1">
      <c r="A103" s="273"/>
      <c r="B103" s="602" t="s">
        <v>218</v>
      </c>
      <c r="C103" s="600"/>
      <c r="D103" s="603"/>
      <c r="E103" s="260">
        <v>349938</v>
      </c>
      <c r="F103" s="257"/>
      <c r="G103" s="264">
        <v>2</v>
      </c>
      <c r="H103" s="332">
        <v>300</v>
      </c>
      <c r="I103" s="260"/>
      <c r="J103" s="174">
        <v>300</v>
      </c>
      <c r="K103" s="174"/>
      <c r="L103" s="174"/>
      <c r="M103" s="174"/>
      <c r="N103" s="174"/>
      <c r="O103" s="174"/>
      <c r="P103" s="174"/>
      <c r="Q103" s="174"/>
      <c r="R103" s="225">
        <f t="shared" si="24"/>
        <v>300</v>
      </c>
      <c r="S103" s="260"/>
      <c r="T103" s="260"/>
      <c r="U103" s="446">
        <f t="shared" si="21"/>
        <v>300</v>
      </c>
      <c r="V103" s="418"/>
    </row>
    <row r="104" spans="1:23" s="265" customFormat="1" ht="29.25" customHeight="1">
      <c r="A104" s="273"/>
      <c r="B104" s="602" t="s">
        <v>219</v>
      </c>
      <c r="C104" s="600"/>
      <c r="D104" s="603"/>
      <c r="E104" s="260">
        <v>50000</v>
      </c>
      <c r="F104" s="268"/>
      <c r="G104" s="268"/>
      <c r="H104" s="334"/>
      <c r="I104" s="260"/>
      <c r="J104" s="174">
        <v>50</v>
      </c>
      <c r="K104" s="174"/>
      <c r="L104" s="174"/>
      <c r="M104" s="174"/>
      <c r="N104" s="174"/>
      <c r="O104" s="174"/>
      <c r="P104" s="174"/>
      <c r="Q104" s="174"/>
      <c r="R104" s="225">
        <f t="shared" si="24"/>
        <v>50</v>
      </c>
      <c r="S104" s="260"/>
      <c r="T104" s="260"/>
      <c r="U104" s="446">
        <f t="shared" si="21"/>
        <v>50</v>
      </c>
      <c r="V104" s="418"/>
      <c r="W104" s="265">
        <v>1000</v>
      </c>
    </row>
    <row r="105" spans="1:22" s="376" customFormat="1" ht="16.5" customHeight="1">
      <c r="A105" s="468"/>
      <c r="B105" s="168"/>
      <c r="C105" s="598" t="s">
        <v>239</v>
      </c>
      <c r="D105" s="598"/>
      <c r="E105" s="178"/>
      <c r="F105" s="178"/>
      <c r="G105" s="178"/>
      <c r="H105" s="245"/>
      <c r="I105" s="173">
        <v>427.33508</v>
      </c>
      <c r="J105" s="173"/>
      <c r="K105" s="173">
        <v>427.34</v>
      </c>
      <c r="L105" s="173"/>
      <c r="M105" s="173"/>
      <c r="N105" s="173"/>
      <c r="O105" s="173"/>
      <c r="P105" s="173"/>
      <c r="Q105" s="173"/>
      <c r="R105" s="221">
        <f t="shared" si="24"/>
        <v>427.34</v>
      </c>
      <c r="S105" s="173">
        <v>427.33508</v>
      </c>
      <c r="T105" s="173">
        <v>427.33508</v>
      </c>
      <c r="U105" s="446"/>
      <c r="V105" s="412"/>
    </row>
    <row r="106" spans="1:22" s="3" customFormat="1" ht="19.5" customHeight="1">
      <c r="A106" s="443" t="s">
        <v>89</v>
      </c>
      <c r="B106" s="167" t="s">
        <v>115</v>
      </c>
      <c r="C106" s="601" t="s">
        <v>168</v>
      </c>
      <c r="D106" s="601"/>
      <c r="E106" s="180">
        <f>G106</f>
        <v>300</v>
      </c>
      <c r="F106" s="180"/>
      <c r="G106" s="180">
        <f>J106</f>
        <v>300</v>
      </c>
      <c r="H106" s="325">
        <f>H107</f>
        <v>300</v>
      </c>
      <c r="I106" s="180"/>
      <c r="J106" s="177">
        <v>300</v>
      </c>
      <c r="K106" s="177"/>
      <c r="L106" s="177"/>
      <c r="M106" s="177"/>
      <c r="N106" s="177"/>
      <c r="O106" s="177"/>
      <c r="P106" s="177"/>
      <c r="Q106" s="177"/>
      <c r="R106" s="223">
        <f t="shared" si="24"/>
        <v>300</v>
      </c>
      <c r="S106" s="180"/>
      <c r="T106" s="180"/>
      <c r="U106" s="444">
        <f t="shared" si="21"/>
        <v>300</v>
      </c>
      <c r="V106" s="415"/>
    </row>
    <row r="107" spans="1:22" s="265" customFormat="1" ht="57" customHeight="1">
      <c r="A107" s="273" t="s">
        <v>144</v>
      </c>
      <c r="B107" s="602" t="s">
        <v>236</v>
      </c>
      <c r="C107" s="600"/>
      <c r="D107" s="603"/>
      <c r="E107" s="260">
        <v>300000</v>
      </c>
      <c r="F107" s="257"/>
      <c r="G107" s="264" t="s">
        <v>144</v>
      </c>
      <c r="H107" s="332">
        <v>300</v>
      </c>
      <c r="I107" s="260"/>
      <c r="J107" s="174">
        <v>300</v>
      </c>
      <c r="K107" s="174"/>
      <c r="L107" s="174"/>
      <c r="M107" s="174"/>
      <c r="N107" s="174"/>
      <c r="O107" s="174"/>
      <c r="P107" s="174"/>
      <c r="Q107" s="174"/>
      <c r="R107" s="225">
        <f t="shared" si="24"/>
        <v>300</v>
      </c>
      <c r="S107" s="260"/>
      <c r="T107" s="260"/>
      <c r="U107" s="446">
        <f t="shared" si="21"/>
        <v>300</v>
      </c>
      <c r="V107" s="418"/>
    </row>
    <row r="108" spans="1:23" s="3" customFormat="1" ht="17.25" customHeight="1">
      <c r="A108" s="443" t="s">
        <v>240</v>
      </c>
      <c r="B108" s="167"/>
      <c r="C108" s="601" t="s">
        <v>237</v>
      </c>
      <c r="D108" s="601"/>
      <c r="E108" s="180"/>
      <c r="F108" s="180"/>
      <c r="G108" s="180"/>
      <c r="H108" s="325">
        <f>H109+H110</f>
        <v>150</v>
      </c>
      <c r="I108" s="287">
        <f aca="true" t="shared" si="25" ref="I108:U108">I109+I110</f>
        <v>133.2488</v>
      </c>
      <c r="J108" s="287">
        <f t="shared" si="25"/>
        <v>0</v>
      </c>
      <c r="K108" s="287">
        <f t="shared" si="25"/>
        <v>283.249</v>
      </c>
      <c r="L108" s="287">
        <f t="shared" si="25"/>
        <v>0</v>
      </c>
      <c r="M108" s="287">
        <f t="shared" si="25"/>
        <v>0</v>
      </c>
      <c r="N108" s="287">
        <f t="shared" si="25"/>
        <v>0</v>
      </c>
      <c r="O108" s="287">
        <f t="shared" si="25"/>
        <v>0</v>
      </c>
      <c r="P108" s="287">
        <f t="shared" si="25"/>
        <v>0</v>
      </c>
      <c r="Q108" s="287">
        <f t="shared" si="25"/>
        <v>0</v>
      </c>
      <c r="R108" s="276">
        <f t="shared" si="25"/>
        <v>283.249</v>
      </c>
      <c r="S108" s="287">
        <f t="shared" si="25"/>
        <v>183.2488</v>
      </c>
      <c r="T108" s="287">
        <f t="shared" si="25"/>
        <v>177.34879999999998</v>
      </c>
      <c r="U108" s="469">
        <f t="shared" si="25"/>
        <v>100</v>
      </c>
      <c r="V108" s="396">
        <f>V109</f>
        <v>0</v>
      </c>
      <c r="W108" s="357">
        <v>283249</v>
      </c>
    </row>
    <row r="109" spans="1:22" s="265" customFormat="1" ht="43.5" customHeight="1">
      <c r="A109" s="273"/>
      <c r="B109" s="270"/>
      <c r="C109" s="602" t="s">
        <v>238</v>
      </c>
      <c r="D109" s="600"/>
      <c r="E109" s="260"/>
      <c r="F109" s="257"/>
      <c r="G109" s="264"/>
      <c r="H109" s="332">
        <v>150</v>
      </c>
      <c r="I109" s="375"/>
      <c r="J109" s="174"/>
      <c r="K109" s="174">
        <v>150</v>
      </c>
      <c r="L109" s="174"/>
      <c r="M109" s="174"/>
      <c r="N109" s="174"/>
      <c r="O109" s="174"/>
      <c r="P109" s="174"/>
      <c r="Q109" s="174"/>
      <c r="R109" s="225">
        <f t="shared" si="24"/>
        <v>150</v>
      </c>
      <c r="S109" s="174">
        <v>50</v>
      </c>
      <c r="T109" s="174">
        <v>44.1</v>
      </c>
      <c r="U109" s="446">
        <f t="shared" si="21"/>
        <v>100</v>
      </c>
      <c r="V109" s="418"/>
    </row>
    <row r="110" spans="1:22" s="376" customFormat="1" ht="16.5" customHeight="1">
      <c r="A110" s="468"/>
      <c r="B110" s="168"/>
      <c r="C110" s="598" t="s">
        <v>239</v>
      </c>
      <c r="D110" s="598"/>
      <c r="E110" s="178"/>
      <c r="F110" s="178"/>
      <c r="G110" s="178"/>
      <c r="H110" s="245"/>
      <c r="I110" s="173">
        <v>133.2488</v>
      </c>
      <c r="J110" s="173"/>
      <c r="K110" s="173">
        <v>133.249</v>
      </c>
      <c r="L110" s="173"/>
      <c r="M110" s="173"/>
      <c r="N110" s="173"/>
      <c r="O110" s="173"/>
      <c r="P110" s="173"/>
      <c r="Q110" s="173"/>
      <c r="R110" s="221">
        <f t="shared" si="24"/>
        <v>133.249</v>
      </c>
      <c r="S110" s="173">
        <v>133.2488</v>
      </c>
      <c r="T110" s="173">
        <v>133.2488</v>
      </c>
      <c r="U110" s="446"/>
      <c r="V110" s="412"/>
    </row>
    <row r="111" spans="1:22" s="3" customFormat="1" ht="16.5" customHeight="1">
      <c r="A111" s="443" t="s">
        <v>242</v>
      </c>
      <c r="B111" s="167"/>
      <c r="C111" s="601" t="s">
        <v>246</v>
      </c>
      <c r="D111" s="601"/>
      <c r="E111" s="180"/>
      <c r="F111" s="180"/>
      <c r="G111" s="180"/>
      <c r="H111" s="325"/>
      <c r="I111" s="287">
        <f>I112</f>
        <v>57.9672</v>
      </c>
      <c r="J111" s="287">
        <f aca="true" t="shared" si="26" ref="J111:T111">J112</f>
        <v>0</v>
      </c>
      <c r="K111" s="287">
        <f>K112</f>
        <v>57.968</v>
      </c>
      <c r="L111" s="287">
        <f t="shared" si="26"/>
        <v>0</v>
      </c>
      <c r="M111" s="287">
        <f t="shared" si="26"/>
        <v>0</v>
      </c>
      <c r="N111" s="287">
        <f t="shared" si="26"/>
        <v>0</v>
      </c>
      <c r="O111" s="287">
        <f t="shared" si="26"/>
        <v>0</v>
      </c>
      <c r="P111" s="287">
        <f t="shared" si="26"/>
        <v>0</v>
      </c>
      <c r="Q111" s="287">
        <f t="shared" si="26"/>
        <v>0</v>
      </c>
      <c r="R111" s="276">
        <f t="shared" si="26"/>
        <v>57.968</v>
      </c>
      <c r="S111" s="287">
        <f t="shared" si="26"/>
        <v>57.9672</v>
      </c>
      <c r="T111" s="287">
        <f t="shared" si="26"/>
        <v>57.9672</v>
      </c>
      <c r="U111" s="469"/>
      <c r="V111" s="396"/>
    </row>
    <row r="112" spans="1:22" s="3" customFormat="1" ht="45" customHeight="1">
      <c r="A112" s="443"/>
      <c r="B112" s="290"/>
      <c r="C112" s="602" t="s">
        <v>247</v>
      </c>
      <c r="D112" s="600"/>
      <c r="E112" s="180"/>
      <c r="F112" s="180"/>
      <c r="G112" s="180"/>
      <c r="H112" s="325"/>
      <c r="I112" s="190">
        <v>57.9672</v>
      </c>
      <c r="J112" s="174"/>
      <c r="K112" s="174">
        <v>57.968</v>
      </c>
      <c r="L112" s="174"/>
      <c r="M112" s="174"/>
      <c r="N112" s="174"/>
      <c r="O112" s="174"/>
      <c r="P112" s="174"/>
      <c r="Q112" s="174"/>
      <c r="R112" s="225">
        <f>J112+K112</f>
        <v>57.968</v>
      </c>
      <c r="S112" s="190">
        <v>57.9672</v>
      </c>
      <c r="T112" s="190">
        <v>57.9672</v>
      </c>
      <c r="U112" s="446"/>
      <c r="V112" s="396"/>
    </row>
    <row r="113" spans="1:22" s="259" customFormat="1" ht="44.25" customHeight="1">
      <c r="A113" s="443" t="s">
        <v>241</v>
      </c>
      <c r="B113" s="261"/>
      <c r="C113" s="599" t="s">
        <v>248</v>
      </c>
      <c r="D113" s="600"/>
      <c r="E113" s="260"/>
      <c r="F113" s="257"/>
      <c r="G113" s="257"/>
      <c r="H113" s="330"/>
      <c r="I113" s="190">
        <v>7.4318</v>
      </c>
      <c r="J113" s="174"/>
      <c r="K113" s="190">
        <v>7.4318</v>
      </c>
      <c r="L113" s="174"/>
      <c r="M113" s="174"/>
      <c r="N113" s="174"/>
      <c r="O113" s="174"/>
      <c r="P113" s="174"/>
      <c r="Q113" s="174"/>
      <c r="R113" s="225">
        <f t="shared" si="24"/>
        <v>7.4318</v>
      </c>
      <c r="S113" s="190">
        <v>7.4318</v>
      </c>
      <c r="T113" s="190">
        <v>7.4318</v>
      </c>
      <c r="U113" s="446">
        <f t="shared" si="21"/>
        <v>0</v>
      </c>
      <c r="V113" s="418"/>
    </row>
    <row r="114" spans="1:22" s="284" customFormat="1" ht="19.5" customHeight="1">
      <c r="A114" s="465" t="s">
        <v>36</v>
      </c>
      <c r="B114" s="282"/>
      <c r="C114" s="685" t="s">
        <v>187</v>
      </c>
      <c r="D114" s="686"/>
      <c r="E114" s="283">
        <f>E115+E122</f>
        <v>3809063</v>
      </c>
      <c r="F114" s="283">
        <f>F115+F122</f>
        <v>0</v>
      </c>
      <c r="G114" s="283">
        <f>G115+G122</f>
        <v>3176534</v>
      </c>
      <c r="H114" s="325">
        <f>H118+3330</f>
        <v>5895</v>
      </c>
      <c r="I114" s="302">
        <f>I115+I124+I122</f>
        <v>112.90253999999999</v>
      </c>
      <c r="J114" s="302">
        <f aca="true" t="shared" si="27" ref="J114:U114">J115+J124+J122</f>
        <v>3615</v>
      </c>
      <c r="K114" s="302">
        <f t="shared" si="27"/>
        <v>112.903</v>
      </c>
      <c r="L114" s="302">
        <f t="shared" si="27"/>
        <v>0</v>
      </c>
      <c r="M114" s="302">
        <f t="shared" si="27"/>
        <v>0</v>
      </c>
      <c r="N114" s="302">
        <f t="shared" si="27"/>
        <v>0</v>
      </c>
      <c r="O114" s="302">
        <f t="shared" si="27"/>
        <v>0</v>
      </c>
      <c r="P114" s="302">
        <f t="shared" si="27"/>
        <v>0</v>
      </c>
      <c r="Q114" s="302">
        <f t="shared" si="27"/>
        <v>0</v>
      </c>
      <c r="R114" s="276">
        <f>R115+R124+R122</f>
        <v>3727.9030000000002</v>
      </c>
      <c r="S114" s="302">
        <f t="shared" si="27"/>
        <v>222.90254</v>
      </c>
      <c r="T114" s="302">
        <f t="shared" si="27"/>
        <v>218.40254</v>
      </c>
      <c r="U114" s="466">
        <f t="shared" si="27"/>
        <v>3505</v>
      </c>
      <c r="V114" s="414"/>
    </row>
    <row r="115" spans="1:22" s="3" customFormat="1" ht="20.25" customHeight="1">
      <c r="A115" s="443" t="s">
        <v>130</v>
      </c>
      <c r="B115" s="167" t="s">
        <v>134</v>
      </c>
      <c r="C115" s="601" t="s">
        <v>135</v>
      </c>
      <c r="D115" s="601"/>
      <c r="E115" s="180">
        <v>3808463</v>
      </c>
      <c r="F115" s="180"/>
      <c r="G115" s="180">
        <v>3175934</v>
      </c>
      <c r="H115" s="223">
        <f aca="true" t="shared" si="28" ref="H115:Q115">H116+H117+H118+H119</f>
        <v>2565</v>
      </c>
      <c r="I115" s="177">
        <f t="shared" si="28"/>
        <v>69.09</v>
      </c>
      <c r="J115" s="177">
        <f t="shared" si="28"/>
        <v>3015</v>
      </c>
      <c r="K115" s="177">
        <f t="shared" si="28"/>
        <v>69.09</v>
      </c>
      <c r="L115" s="223">
        <f t="shared" si="28"/>
        <v>0</v>
      </c>
      <c r="M115" s="223">
        <f t="shared" si="28"/>
        <v>0</v>
      </c>
      <c r="N115" s="223">
        <f t="shared" si="28"/>
        <v>0</v>
      </c>
      <c r="O115" s="223">
        <f t="shared" si="28"/>
        <v>0</v>
      </c>
      <c r="P115" s="223">
        <f t="shared" si="28"/>
        <v>0</v>
      </c>
      <c r="Q115" s="223">
        <f t="shared" si="28"/>
        <v>0</v>
      </c>
      <c r="R115" s="223">
        <f>R116+R117+R118+R119</f>
        <v>3084.09</v>
      </c>
      <c r="S115" s="177">
        <f>S116+S117+S118+S119</f>
        <v>179.09</v>
      </c>
      <c r="T115" s="177">
        <f>T116+T117+T118+T119</f>
        <v>174.59</v>
      </c>
      <c r="U115" s="444">
        <f>U116+U117+U118+U119</f>
        <v>2905</v>
      </c>
      <c r="V115" s="415"/>
    </row>
    <row r="116" spans="1:22" s="62" customFormat="1" ht="43.5" customHeight="1">
      <c r="A116" s="673"/>
      <c r="B116" s="168"/>
      <c r="C116" s="602" t="s">
        <v>256</v>
      </c>
      <c r="D116" s="600"/>
      <c r="E116" s="178"/>
      <c r="F116" s="178"/>
      <c r="G116" s="178"/>
      <c r="H116" s="245"/>
      <c r="I116" s="178"/>
      <c r="J116" s="174">
        <v>400</v>
      </c>
      <c r="K116" s="174"/>
      <c r="L116" s="174"/>
      <c r="M116" s="174"/>
      <c r="N116" s="174"/>
      <c r="O116" s="174"/>
      <c r="P116" s="174"/>
      <c r="Q116" s="174"/>
      <c r="R116" s="225">
        <f t="shared" si="24"/>
        <v>400</v>
      </c>
      <c r="S116" s="190">
        <v>110</v>
      </c>
      <c r="T116" s="190">
        <f>110-4.5</f>
        <v>105.5</v>
      </c>
      <c r="U116" s="446">
        <f t="shared" si="21"/>
        <v>290</v>
      </c>
      <c r="V116" s="412"/>
    </row>
    <row r="117" spans="1:22" s="62" customFormat="1" ht="43.5" customHeight="1">
      <c r="A117" s="675"/>
      <c r="B117" s="168"/>
      <c r="C117" s="602" t="s">
        <v>249</v>
      </c>
      <c r="D117" s="600"/>
      <c r="E117" s="178"/>
      <c r="F117" s="178"/>
      <c r="G117" s="178"/>
      <c r="H117" s="245"/>
      <c r="I117" s="178"/>
      <c r="J117" s="174">
        <v>50</v>
      </c>
      <c r="K117" s="174"/>
      <c r="L117" s="174"/>
      <c r="M117" s="174"/>
      <c r="N117" s="174"/>
      <c r="O117" s="174"/>
      <c r="P117" s="174"/>
      <c r="Q117" s="174"/>
      <c r="R117" s="225">
        <f t="shared" si="24"/>
        <v>50</v>
      </c>
      <c r="S117" s="190"/>
      <c r="T117" s="190"/>
      <c r="U117" s="446">
        <f t="shared" si="21"/>
        <v>50</v>
      </c>
      <c r="V117" s="412"/>
    </row>
    <row r="118" spans="1:22" s="62" customFormat="1" ht="58.5" customHeight="1">
      <c r="A118" s="675"/>
      <c r="B118" s="168"/>
      <c r="C118" s="602" t="s">
        <v>250</v>
      </c>
      <c r="D118" s="600"/>
      <c r="E118" s="178"/>
      <c r="F118" s="178"/>
      <c r="G118" s="178"/>
      <c r="H118" s="245">
        <v>2565</v>
      </c>
      <c r="I118" s="178"/>
      <c r="J118" s="174">
        <v>2565</v>
      </c>
      <c r="K118" s="174"/>
      <c r="L118" s="296"/>
      <c r="M118" s="295"/>
      <c r="N118" s="174"/>
      <c r="O118" s="174"/>
      <c r="P118" s="174"/>
      <c r="Q118" s="174"/>
      <c r="R118" s="225">
        <f t="shared" si="24"/>
        <v>2565</v>
      </c>
      <c r="S118" s="190"/>
      <c r="T118" s="190"/>
      <c r="U118" s="446">
        <f t="shared" si="21"/>
        <v>2565</v>
      </c>
      <c r="V118" s="412"/>
    </row>
    <row r="119" spans="1:22" s="376" customFormat="1" ht="16.5" customHeight="1">
      <c r="A119" s="674"/>
      <c r="B119" s="168"/>
      <c r="C119" s="598" t="s">
        <v>239</v>
      </c>
      <c r="D119" s="598"/>
      <c r="E119" s="178"/>
      <c r="F119" s="178"/>
      <c r="G119" s="178"/>
      <c r="H119" s="245"/>
      <c r="I119" s="173">
        <v>69.09</v>
      </c>
      <c r="J119" s="173"/>
      <c r="K119" s="173">
        <v>69.09</v>
      </c>
      <c r="L119" s="173"/>
      <c r="M119" s="173"/>
      <c r="N119" s="173"/>
      <c r="O119" s="173"/>
      <c r="P119" s="173"/>
      <c r="Q119" s="173"/>
      <c r="R119" s="221">
        <f t="shared" si="24"/>
        <v>69.09</v>
      </c>
      <c r="S119" s="173">
        <v>69.09</v>
      </c>
      <c r="T119" s="173">
        <v>69.09</v>
      </c>
      <c r="U119" s="446">
        <f t="shared" si="21"/>
        <v>0</v>
      </c>
      <c r="V119" s="412"/>
    </row>
    <row r="120" spans="1:22" s="294" customFormat="1" ht="43.5" customHeight="1" hidden="1">
      <c r="A120" s="470"/>
      <c r="B120" s="293"/>
      <c r="C120" s="655" t="s">
        <v>251</v>
      </c>
      <c r="D120" s="655"/>
      <c r="E120" s="184"/>
      <c r="F120" s="184"/>
      <c r="G120" s="184"/>
      <c r="H120" s="327"/>
      <c r="I120" s="173">
        <v>64.81199999999995</v>
      </c>
      <c r="J120" s="173"/>
      <c r="K120" s="173">
        <v>64.81199999999995</v>
      </c>
      <c r="L120" s="173"/>
      <c r="M120" s="173"/>
      <c r="N120" s="173"/>
      <c r="O120" s="173"/>
      <c r="P120" s="173"/>
      <c r="Q120" s="173"/>
      <c r="R120" s="173">
        <v>64.81199999999995</v>
      </c>
      <c r="S120" s="173">
        <v>64.81199999999995</v>
      </c>
      <c r="T120" s="173">
        <v>64.81199999999995</v>
      </c>
      <c r="U120" s="447"/>
      <c r="V120" s="420"/>
    </row>
    <row r="121" spans="1:22" s="294" customFormat="1" ht="43.5" customHeight="1" hidden="1">
      <c r="A121" s="470"/>
      <c r="B121" s="293"/>
      <c r="C121" s="655" t="s">
        <v>252</v>
      </c>
      <c r="D121" s="655"/>
      <c r="E121" s="184"/>
      <c r="F121" s="184"/>
      <c r="G121" s="184"/>
      <c r="H121" s="327"/>
      <c r="I121" s="173">
        <v>4.277999999999999</v>
      </c>
      <c r="J121" s="173"/>
      <c r="K121" s="173">
        <v>4.277999999999999</v>
      </c>
      <c r="L121" s="173"/>
      <c r="M121" s="173"/>
      <c r="N121" s="173"/>
      <c r="O121" s="173"/>
      <c r="P121" s="173"/>
      <c r="Q121" s="173"/>
      <c r="R121" s="173">
        <v>4.277999999999999</v>
      </c>
      <c r="S121" s="173">
        <v>4.277999999999999</v>
      </c>
      <c r="T121" s="173">
        <v>4.277999999999999</v>
      </c>
      <c r="U121" s="447"/>
      <c r="V121" s="420"/>
    </row>
    <row r="122" spans="1:22" s="3" customFormat="1" ht="15.75" customHeight="1">
      <c r="A122" s="443" t="s">
        <v>119</v>
      </c>
      <c r="B122" s="167" t="s">
        <v>122</v>
      </c>
      <c r="C122" s="601" t="s">
        <v>131</v>
      </c>
      <c r="D122" s="601"/>
      <c r="E122" s="180">
        <f>G122</f>
        <v>600</v>
      </c>
      <c r="F122" s="180"/>
      <c r="G122" s="180">
        <f>J122</f>
        <v>600</v>
      </c>
      <c r="H122" s="325"/>
      <c r="I122" s="180"/>
      <c r="J122" s="177">
        <v>600</v>
      </c>
      <c r="K122" s="177"/>
      <c r="L122" s="177"/>
      <c r="M122" s="177"/>
      <c r="N122" s="177"/>
      <c r="O122" s="177"/>
      <c r="P122" s="177"/>
      <c r="Q122" s="177"/>
      <c r="R122" s="223">
        <f t="shared" si="24"/>
        <v>600</v>
      </c>
      <c r="S122" s="180"/>
      <c r="T122" s="180"/>
      <c r="U122" s="444">
        <f t="shared" si="21"/>
        <v>600</v>
      </c>
      <c r="V122" s="415"/>
    </row>
    <row r="123" spans="1:22" s="62" customFormat="1" ht="30" customHeight="1">
      <c r="A123" s="445"/>
      <c r="B123" s="181"/>
      <c r="C123" s="602" t="s">
        <v>253</v>
      </c>
      <c r="D123" s="600"/>
      <c r="E123" s="178"/>
      <c r="F123" s="178"/>
      <c r="G123" s="178"/>
      <c r="H123" s="245"/>
      <c r="I123" s="178"/>
      <c r="J123" s="174">
        <v>600</v>
      </c>
      <c r="K123" s="174"/>
      <c r="L123" s="174"/>
      <c r="M123" s="174"/>
      <c r="N123" s="174"/>
      <c r="O123" s="174"/>
      <c r="P123" s="174"/>
      <c r="Q123" s="174"/>
      <c r="R123" s="225">
        <f>J123+K123+L123+M123+N123+O123+P123+Q123</f>
        <v>600</v>
      </c>
      <c r="S123" s="178"/>
      <c r="T123" s="178"/>
      <c r="U123" s="446">
        <f t="shared" si="21"/>
        <v>600</v>
      </c>
      <c r="V123" s="412"/>
    </row>
    <row r="124" spans="1:22" s="3" customFormat="1" ht="15" customHeight="1">
      <c r="A124" s="443" t="s">
        <v>37</v>
      </c>
      <c r="B124" s="188"/>
      <c r="C124" s="688" t="s">
        <v>254</v>
      </c>
      <c r="D124" s="688"/>
      <c r="E124" s="180"/>
      <c r="F124" s="180"/>
      <c r="G124" s="180"/>
      <c r="H124" s="325"/>
      <c r="I124" s="287">
        <f>I125+I126</f>
        <v>43.812539999999984</v>
      </c>
      <c r="J124" s="287">
        <f aca="true" t="shared" si="29" ref="J124:U124">J125+J126</f>
        <v>0</v>
      </c>
      <c r="K124" s="287">
        <f t="shared" si="29"/>
        <v>43.813</v>
      </c>
      <c r="L124" s="287">
        <f t="shared" si="29"/>
        <v>0</v>
      </c>
      <c r="M124" s="287">
        <f t="shared" si="29"/>
        <v>0</v>
      </c>
      <c r="N124" s="287">
        <f t="shared" si="29"/>
        <v>0</v>
      </c>
      <c r="O124" s="287">
        <f t="shared" si="29"/>
        <v>0</v>
      </c>
      <c r="P124" s="287">
        <f t="shared" si="29"/>
        <v>0</v>
      </c>
      <c r="Q124" s="287">
        <f t="shared" si="29"/>
        <v>0</v>
      </c>
      <c r="R124" s="276">
        <f t="shared" si="29"/>
        <v>43.813</v>
      </c>
      <c r="S124" s="287">
        <f t="shared" si="29"/>
        <v>43.812539999999984</v>
      </c>
      <c r="T124" s="287">
        <f t="shared" si="29"/>
        <v>43.812539999999984</v>
      </c>
      <c r="U124" s="471">
        <f t="shared" si="29"/>
        <v>0</v>
      </c>
      <c r="V124" s="415"/>
    </row>
    <row r="125" spans="1:22" s="294" customFormat="1" ht="45.75" customHeight="1">
      <c r="A125" s="689"/>
      <c r="B125" s="297"/>
      <c r="C125" s="647" t="s">
        <v>326</v>
      </c>
      <c r="D125" s="647"/>
      <c r="E125" s="184"/>
      <c r="F125" s="184"/>
      <c r="G125" s="184"/>
      <c r="H125" s="327"/>
      <c r="I125" s="301">
        <v>1.5</v>
      </c>
      <c r="J125" s="173"/>
      <c r="K125" s="173">
        <v>1.5</v>
      </c>
      <c r="L125" s="173"/>
      <c r="M125" s="173"/>
      <c r="N125" s="173"/>
      <c r="O125" s="173"/>
      <c r="P125" s="173"/>
      <c r="Q125" s="173"/>
      <c r="R125" s="221">
        <f>J125+K125+L125+M125+N125+O125+P125+Q125</f>
        <v>1.5</v>
      </c>
      <c r="S125" s="301">
        <v>1.5</v>
      </c>
      <c r="T125" s="301">
        <v>1.5</v>
      </c>
      <c r="U125" s="384">
        <f t="shared" si="21"/>
        <v>0</v>
      </c>
      <c r="V125" s="420"/>
    </row>
    <row r="126" spans="1:22" s="294" customFormat="1" ht="29.25" customHeight="1">
      <c r="A126" s="690"/>
      <c r="B126" s="297"/>
      <c r="C126" s="647" t="s">
        <v>325</v>
      </c>
      <c r="D126" s="647"/>
      <c r="E126" s="184"/>
      <c r="F126" s="184"/>
      <c r="G126" s="184"/>
      <c r="H126" s="327"/>
      <c r="I126" s="301">
        <v>42.312539999999984</v>
      </c>
      <c r="J126" s="173"/>
      <c r="K126" s="173">
        <v>42.313</v>
      </c>
      <c r="L126" s="173"/>
      <c r="M126" s="173"/>
      <c r="N126" s="173"/>
      <c r="O126" s="173"/>
      <c r="P126" s="173"/>
      <c r="Q126" s="173"/>
      <c r="R126" s="221">
        <f>J126+K126+L126+M126+N126+O126+P126+Q126</f>
        <v>42.313</v>
      </c>
      <c r="S126" s="301">
        <v>42.312539999999984</v>
      </c>
      <c r="T126" s="301">
        <v>42.312539999999984</v>
      </c>
      <c r="U126" s="384"/>
      <c r="V126" s="420"/>
    </row>
    <row r="127" spans="1:22" s="299" customFormat="1" ht="18.75" customHeight="1">
      <c r="A127" s="465" t="s">
        <v>49</v>
      </c>
      <c r="B127" s="298"/>
      <c r="C127" s="685" t="s">
        <v>50</v>
      </c>
      <c r="D127" s="686"/>
      <c r="E127" s="283">
        <f>E128+E133</f>
        <v>700000</v>
      </c>
      <c r="F127" s="283">
        <f>F128+F133</f>
        <v>0</v>
      </c>
      <c r="G127" s="283">
        <f>G128+G133</f>
        <v>700000</v>
      </c>
      <c r="H127" s="276">
        <f aca="true" t="shared" si="30" ref="H127:Q127">H128+H133</f>
        <v>0</v>
      </c>
      <c r="I127" s="302">
        <f t="shared" si="30"/>
        <v>34.23037</v>
      </c>
      <c r="J127" s="302">
        <f t="shared" si="30"/>
        <v>700</v>
      </c>
      <c r="K127" s="302">
        <f t="shared" si="30"/>
        <v>34.231</v>
      </c>
      <c r="L127" s="276">
        <f t="shared" si="30"/>
        <v>0</v>
      </c>
      <c r="M127" s="276">
        <f t="shared" si="30"/>
        <v>0</v>
      </c>
      <c r="N127" s="276">
        <f t="shared" si="30"/>
        <v>0</v>
      </c>
      <c r="O127" s="276">
        <f t="shared" si="30"/>
        <v>0</v>
      </c>
      <c r="P127" s="276">
        <f t="shared" si="30"/>
        <v>0</v>
      </c>
      <c r="Q127" s="276">
        <f t="shared" si="30"/>
        <v>0</v>
      </c>
      <c r="R127" s="276">
        <f>R128+R133</f>
        <v>734.231</v>
      </c>
      <c r="S127" s="302">
        <f>S128+S133</f>
        <v>54.23037</v>
      </c>
      <c r="T127" s="302">
        <f>T128+T133</f>
        <v>40.23037</v>
      </c>
      <c r="U127" s="466">
        <f t="shared" si="21"/>
        <v>680.00063</v>
      </c>
      <c r="V127" s="414"/>
    </row>
    <row r="128" spans="1:22" s="3" customFormat="1" ht="16.5" customHeight="1">
      <c r="A128" s="443">
        <v>100102</v>
      </c>
      <c r="B128" s="188" t="s">
        <v>124</v>
      </c>
      <c r="C128" s="650" t="s">
        <v>42</v>
      </c>
      <c r="D128" s="650"/>
      <c r="E128" s="180">
        <v>100000</v>
      </c>
      <c r="F128" s="180"/>
      <c r="G128" s="180">
        <v>100000</v>
      </c>
      <c r="H128" s="325"/>
      <c r="I128" s="287">
        <f>I129+I130</f>
        <v>2.8227700000000002</v>
      </c>
      <c r="J128" s="287">
        <f aca="true" t="shared" si="31" ref="J128:T128">J129+J130</f>
        <v>100</v>
      </c>
      <c r="K128" s="287">
        <f t="shared" si="31"/>
        <v>2.823</v>
      </c>
      <c r="L128" s="287">
        <f t="shared" si="31"/>
        <v>0</v>
      </c>
      <c r="M128" s="287">
        <f t="shared" si="31"/>
        <v>0</v>
      </c>
      <c r="N128" s="287">
        <f t="shared" si="31"/>
        <v>0</v>
      </c>
      <c r="O128" s="287">
        <f t="shared" si="31"/>
        <v>0</v>
      </c>
      <c r="P128" s="287">
        <f t="shared" si="31"/>
        <v>0</v>
      </c>
      <c r="Q128" s="287">
        <f t="shared" si="31"/>
        <v>0</v>
      </c>
      <c r="R128" s="276">
        <f t="shared" si="31"/>
        <v>102.823</v>
      </c>
      <c r="S128" s="287">
        <f t="shared" si="31"/>
        <v>2.8227700000000016</v>
      </c>
      <c r="T128" s="287">
        <f t="shared" si="31"/>
        <v>2.8227700000000016</v>
      </c>
      <c r="U128" s="469">
        <f t="shared" si="21"/>
        <v>100.00022999999999</v>
      </c>
      <c r="V128" s="415"/>
    </row>
    <row r="129" spans="1:22" s="62" customFormat="1" ht="17.25" customHeight="1">
      <c r="A129" s="472"/>
      <c r="B129" s="181"/>
      <c r="C129" s="691" t="s">
        <v>258</v>
      </c>
      <c r="D129" s="691"/>
      <c r="E129" s="178"/>
      <c r="F129" s="178"/>
      <c r="G129" s="178"/>
      <c r="H129" s="245"/>
      <c r="I129" s="190"/>
      <c r="J129" s="174">
        <v>100</v>
      </c>
      <c r="K129" s="174"/>
      <c r="L129" s="174"/>
      <c r="M129" s="174"/>
      <c r="N129" s="174"/>
      <c r="O129" s="174"/>
      <c r="P129" s="174"/>
      <c r="Q129" s="174"/>
      <c r="R129" s="225">
        <f>J129+K129+L129+M129+N129+O129+P129+Q129</f>
        <v>100</v>
      </c>
      <c r="S129" s="190"/>
      <c r="T129" s="190"/>
      <c r="U129" s="378">
        <f t="shared" si="21"/>
        <v>100</v>
      </c>
      <c r="V129" s="412"/>
    </row>
    <row r="130" spans="1:22" s="62" customFormat="1" ht="18.75" customHeight="1">
      <c r="A130" s="473"/>
      <c r="B130" s="181"/>
      <c r="C130" s="598" t="s">
        <v>239</v>
      </c>
      <c r="D130" s="598"/>
      <c r="E130" s="178"/>
      <c r="F130" s="178"/>
      <c r="G130" s="178"/>
      <c r="H130" s="245"/>
      <c r="I130" s="301">
        <f>I131+I132</f>
        <v>2.8227700000000002</v>
      </c>
      <c r="J130" s="301">
        <f aca="true" t="shared" si="32" ref="J130:T130">J131+J132</f>
        <v>0</v>
      </c>
      <c r="K130" s="301">
        <f t="shared" si="32"/>
        <v>2.823</v>
      </c>
      <c r="L130" s="301">
        <f t="shared" si="32"/>
        <v>0</v>
      </c>
      <c r="M130" s="301">
        <f t="shared" si="32"/>
        <v>0</v>
      </c>
      <c r="N130" s="301">
        <f t="shared" si="32"/>
        <v>0</v>
      </c>
      <c r="O130" s="301">
        <f t="shared" si="32"/>
        <v>0</v>
      </c>
      <c r="P130" s="301">
        <f t="shared" si="32"/>
        <v>0</v>
      </c>
      <c r="Q130" s="301">
        <f t="shared" si="32"/>
        <v>0</v>
      </c>
      <c r="R130" s="377">
        <f t="shared" si="32"/>
        <v>2.823</v>
      </c>
      <c r="S130" s="301">
        <f t="shared" si="32"/>
        <v>2.8227700000000016</v>
      </c>
      <c r="T130" s="301">
        <f t="shared" si="32"/>
        <v>2.8227700000000016</v>
      </c>
      <c r="U130" s="384"/>
      <c r="V130" s="412"/>
    </row>
    <row r="131" spans="1:22" s="294" customFormat="1" ht="29.25" customHeight="1">
      <c r="A131" s="473"/>
      <c r="B131" s="297"/>
      <c r="C131" s="647" t="s">
        <v>255</v>
      </c>
      <c r="D131" s="647"/>
      <c r="E131" s="184"/>
      <c r="F131" s="184"/>
      <c r="G131" s="184"/>
      <c r="H131" s="327"/>
      <c r="I131" s="301">
        <v>0.46477</v>
      </c>
      <c r="J131" s="173"/>
      <c r="K131" s="301">
        <v>0.465</v>
      </c>
      <c r="L131" s="173"/>
      <c r="M131" s="173"/>
      <c r="N131" s="173"/>
      <c r="O131" s="173"/>
      <c r="P131" s="173"/>
      <c r="Q131" s="173"/>
      <c r="R131" s="225">
        <f>J131+K131+L131+M131+N131+O131+P131+Q131</f>
        <v>0.465</v>
      </c>
      <c r="S131" s="301">
        <v>0.46477000000000146</v>
      </c>
      <c r="T131" s="301">
        <v>0.46477000000000146</v>
      </c>
      <c r="U131" s="384"/>
      <c r="V131" s="420"/>
    </row>
    <row r="132" spans="1:22" s="294" customFormat="1" ht="15.75" customHeight="1">
      <c r="A132" s="474"/>
      <c r="B132" s="297"/>
      <c r="C132" s="647" t="s">
        <v>324</v>
      </c>
      <c r="D132" s="647"/>
      <c r="E132" s="184"/>
      <c r="F132" s="184"/>
      <c r="G132" s="184"/>
      <c r="H132" s="327"/>
      <c r="I132" s="301">
        <v>2.358</v>
      </c>
      <c r="J132" s="173"/>
      <c r="K132" s="301">
        <v>2.358</v>
      </c>
      <c r="L132" s="173"/>
      <c r="M132" s="173"/>
      <c r="N132" s="173"/>
      <c r="O132" s="173"/>
      <c r="P132" s="173"/>
      <c r="Q132" s="173"/>
      <c r="R132" s="225">
        <f>J132+K132+L132+M132+N132+O132+P132+Q132</f>
        <v>2.358</v>
      </c>
      <c r="S132" s="301">
        <v>2.358</v>
      </c>
      <c r="T132" s="301">
        <v>2.358</v>
      </c>
      <c r="U132" s="384">
        <f t="shared" si="21"/>
        <v>0</v>
      </c>
      <c r="V132" s="420"/>
    </row>
    <row r="133" spans="1:22" s="3" customFormat="1" ht="18" customHeight="1">
      <c r="A133" s="443" t="s">
        <v>105</v>
      </c>
      <c r="B133" s="188" t="s">
        <v>125</v>
      </c>
      <c r="C133" s="650" t="s">
        <v>44</v>
      </c>
      <c r="D133" s="650"/>
      <c r="E133" s="180">
        <v>600000</v>
      </c>
      <c r="F133" s="180"/>
      <c r="G133" s="180">
        <v>600000</v>
      </c>
      <c r="H133" s="325"/>
      <c r="I133" s="287">
        <f>I134+I135+I136</f>
        <v>31.407600000000002</v>
      </c>
      <c r="J133" s="287">
        <f aca="true" t="shared" si="33" ref="J133:T133">J134+J135+J136</f>
        <v>600</v>
      </c>
      <c r="K133" s="287">
        <f t="shared" si="33"/>
        <v>31.408</v>
      </c>
      <c r="L133" s="287">
        <f t="shared" si="33"/>
        <v>0</v>
      </c>
      <c r="M133" s="287">
        <f t="shared" si="33"/>
        <v>0</v>
      </c>
      <c r="N133" s="287">
        <f t="shared" si="33"/>
        <v>0</v>
      </c>
      <c r="O133" s="287">
        <f t="shared" si="33"/>
        <v>0</v>
      </c>
      <c r="P133" s="287">
        <f t="shared" si="33"/>
        <v>0</v>
      </c>
      <c r="Q133" s="287">
        <f t="shared" si="33"/>
        <v>0</v>
      </c>
      <c r="R133" s="276">
        <f t="shared" si="33"/>
        <v>631.408</v>
      </c>
      <c r="S133" s="287">
        <f t="shared" si="33"/>
        <v>51.4076</v>
      </c>
      <c r="T133" s="287">
        <f t="shared" si="33"/>
        <v>37.4076</v>
      </c>
      <c r="U133" s="469">
        <f t="shared" si="21"/>
        <v>580.0004</v>
      </c>
      <c r="V133" s="415"/>
    </row>
    <row r="134" spans="1:22" s="62" customFormat="1" ht="30" customHeight="1">
      <c r="A134" s="673"/>
      <c r="B134" s="181"/>
      <c r="C134" s="697" t="s">
        <v>257</v>
      </c>
      <c r="D134" s="698"/>
      <c r="E134" s="178"/>
      <c r="F134" s="178"/>
      <c r="G134" s="178"/>
      <c r="H134" s="245"/>
      <c r="I134" s="190"/>
      <c r="J134" s="174">
        <v>100</v>
      </c>
      <c r="K134" s="174"/>
      <c r="L134" s="174"/>
      <c r="M134" s="174"/>
      <c r="N134" s="174"/>
      <c r="O134" s="174"/>
      <c r="P134" s="174"/>
      <c r="Q134" s="174"/>
      <c r="R134" s="225">
        <f t="shared" si="24"/>
        <v>100</v>
      </c>
      <c r="S134" s="190"/>
      <c r="T134" s="190"/>
      <c r="U134" s="378">
        <f t="shared" si="21"/>
        <v>100</v>
      </c>
      <c r="V134" s="412"/>
    </row>
    <row r="135" spans="1:22" s="62" customFormat="1" ht="30" customHeight="1">
      <c r="A135" s="675"/>
      <c r="B135" s="181"/>
      <c r="C135" s="697" t="s">
        <v>327</v>
      </c>
      <c r="D135" s="698"/>
      <c r="E135" s="178"/>
      <c r="F135" s="178"/>
      <c r="G135" s="178"/>
      <c r="H135" s="245"/>
      <c r="I135" s="190"/>
      <c r="J135" s="174">
        <v>500</v>
      </c>
      <c r="K135" s="174"/>
      <c r="L135" s="174"/>
      <c r="M135" s="174"/>
      <c r="N135" s="174"/>
      <c r="O135" s="174"/>
      <c r="P135" s="174"/>
      <c r="Q135" s="174"/>
      <c r="R135" s="225">
        <f t="shared" si="24"/>
        <v>500</v>
      </c>
      <c r="S135" s="190">
        <v>20</v>
      </c>
      <c r="T135" s="190">
        <v>6</v>
      </c>
      <c r="U135" s="378">
        <f t="shared" si="21"/>
        <v>480</v>
      </c>
      <c r="V135" s="412"/>
    </row>
    <row r="136" spans="1:22" s="62" customFormat="1" ht="15.75" customHeight="1">
      <c r="A136" s="675"/>
      <c r="B136" s="181"/>
      <c r="C136" s="694" t="s">
        <v>239</v>
      </c>
      <c r="D136" s="694"/>
      <c r="E136" s="178"/>
      <c r="F136" s="178"/>
      <c r="G136" s="178"/>
      <c r="H136" s="245"/>
      <c r="I136" s="190">
        <f>I137</f>
        <v>31.407600000000002</v>
      </c>
      <c r="J136" s="190">
        <f aca="true" t="shared" si="34" ref="J136:T136">J137</f>
        <v>0</v>
      </c>
      <c r="K136" s="190">
        <f t="shared" si="34"/>
        <v>31.408</v>
      </c>
      <c r="L136" s="190">
        <f t="shared" si="34"/>
        <v>0</v>
      </c>
      <c r="M136" s="190">
        <f t="shared" si="34"/>
        <v>0</v>
      </c>
      <c r="N136" s="190">
        <f t="shared" si="34"/>
        <v>0</v>
      </c>
      <c r="O136" s="190">
        <f t="shared" si="34"/>
        <v>0</v>
      </c>
      <c r="P136" s="190">
        <f t="shared" si="34"/>
        <v>0</v>
      </c>
      <c r="Q136" s="190">
        <f t="shared" si="34"/>
        <v>0</v>
      </c>
      <c r="R136" s="303">
        <f t="shared" si="24"/>
        <v>31.408</v>
      </c>
      <c r="S136" s="190">
        <f t="shared" si="34"/>
        <v>31.407600000000002</v>
      </c>
      <c r="T136" s="190">
        <f t="shared" si="34"/>
        <v>31.407600000000002</v>
      </c>
      <c r="U136" s="378"/>
      <c r="V136" s="412"/>
    </row>
    <row r="137" spans="1:22" s="294" customFormat="1" ht="27.75" customHeight="1">
      <c r="A137" s="674"/>
      <c r="B137" s="297"/>
      <c r="C137" s="647" t="s">
        <v>328</v>
      </c>
      <c r="D137" s="647"/>
      <c r="E137" s="184"/>
      <c r="F137" s="184"/>
      <c r="G137" s="184"/>
      <c r="H137" s="327"/>
      <c r="I137" s="301">
        <v>31.407600000000002</v>
      </c>
      <c r="J137" s="173"/>
      <c r="K137" s="173">
        <v>31.408</v>
      </c>
      <c r="L137" s="173"/>
      <c r="M137" s="173"/>
      <c r="N137" s="173"/>
      <c r="O137" s="173"/>
      <c r="P137" s="173"/>
      <c r="Q137" s="173"/>
      <c r="R137" s="221">
        <f t="shared" si="24"/>
        <v>31.408</v>
      </c>
      <c r="S137" s="301">
        <v>31.407600000000002</v>
      </c>
      <c r="T137" s="301">
        <v>31.407600000000002</v>
      </c>
      <c r="U137" s="378"/>
      <c r="V137" s="420"/>
    </row>
    <row r="138" spans="1:22" s="299" customFormat="1" ht="18.75" customHeight="1">
      <c r="A138" s="465" t="s">
        <v>38</v>
      </c>
      <c r="B138" s="298"/>
      <c r="C138" s="685" t="s">
        <v>39</v>
      </c>
      <c r="D138" s="686"/>
      <c r="E138" s="283">
        <f>E139+E147+E151</f>
        <v>1030</v>
      </c>
      <c r="F138" s="283">
        <f>F139+F147+F151</f>
        <v>0</v>
      </c>
      <c r="G138" s="283">
        <f>G139+G147+G151</f>
        <v>1030</v>
      </c>
      <c r="H138" s="302">
        <f aca="true" t="shared" si="35" ref="H138:Q138">H151+H147+H139</f>
        <v>950</v>
      </c>
      <c r="I138" s="302">
        <f t="shared" si="35"/>
        <v>117.85799999999999</v>
      </c>
      <c r="J138" s="302">
        <f t="shared" si="35"/>
        <v>1030</v>
      </c>
      <c r="K138" s="302">
        <f t="shared" si="35"/>
        <v>117.85799999999998</v>
      </c>
      <c r="L138" s="276">
        <f t="shared" si="35"/>
        <v>0</v>
      </c>
      <c r="M138" s="276">
        <f t="shared" si="35"/>
        <v>0</v>
      </c>
      <c r="N138" s="276">
        <f t="shared" si="35"/>
        <v>0</v>
      </c>
      <c r="O138" s="276">
        <f t="shared" si="35"/>
        <v>0</v>
      </c>
      <c r="P138" s="276">
        <f t="shared" si="35"/>
        <v>0</v>
      </c>
      <c r="Q138" s="276">
        <f t="shared" si="35"/>
        <v>0</v>
      </c>
      <c r="R138" s="276">
        <f>R151+R147+R139</f>
        <v>1147.858</v>
      </c>
      <c r="S138" s="302">
        <f>S151+S147+S139</f>
        <v>127.85799999999999</v>
      </c>
      <c r="T138" s="302">
        <f>T151+T147+T139</f>
        <v>119.15799999999999</v>
      </c>
      <c r="U138" s="466">
        <f t="shared" si="21"/>
        <v>1020</v>
      </c>
      <c r="V138" s="414"/>
    </row>
    <row r="139" spans="1:22" s="3" customFormat="1" ht="18" customHeight="1">
      <c r="A139" s="443" t="s">
        <v>71</v>
      </c>
      <c r="B139" s="188" t="s">
        <v>126</v>
      </c>
      <c r="C139" s="684" t="s">
        <v>72</v>
      </c>
      <c r="D139" s="684"/>
      <c r="E139" s="180">
        <f>G139</f>
        <v>230</v>
      </c>
      <c r="F139" s="180"/>
      <c r="G139" s="180">
        <f>J139</f>
        <v>230</v>
      </c>
      <c r="H139" s="364">
        <f aca="true" t="shared" si="36" ref="H139:Q139">H140+H141+H142+H143+H144</f>
        <v>250</v>
      </c>
      <c r="I139" s="287">
        <f t="shared" si="36"/>
        <v>32.519999999999996</v>
      </c>
      <c r="J139" s="287">
        <f t="shared" si="36"/>
        <v>230</v>
      </c>
      <c r="K139" s="287">
        <f t="shared" si="36"/>
        <v>132.51999999999998</v>
      </c>
      <c r="L139" s="276">
        <f t="shared" si="36"/>
        <v>0</v>
      </c>
      <c r="M139" s="276">
        <f t="shared" si="36"/>
        <v>0</v>
      </c>
      <c r="N139" s="276">
        <f t="shared" si="36"/>
        <v>0</v>
      </c>
      <c r="O139" s="276">
        <f t="shared" si="36"/>
        <v>0</v>
      </c>
      <c r="P139" s="276">
        <f t="shared" si="36"/>
        <v>0</v>
      </c>
      <c r="Q139" s="276">
        <f t="shared" si="36"/>
        <v>0</v>
      </c>
      <c r="R139" s="276">
        <f>R140+R141+R142+R143+R144</f>
        <v>362.52</v>
      </c>
      <c r="S139" s="287">
        <f>S140+S141+S142+S143+S144</f>
        <v>37.519999999999996</v>
      </c>
      <c r="T139" s="287">
        <f>T140+T141+T142+T143+T144</f>
        <v>33.81999999999999</v>
      </c>
      <c r="U139" s="469">
        <f t="shared" si="21"/>
        <v>325</v>
      </c>
      <c r="V139" s="415"/>
    </row>
    <row r="140" spans="1:22" s="62" customFormat="1" ht="27.75" customHeight="1">
      <c r="A140" s="472"/>
      <c r="B140" s="181"/>
      <c r="C140" s="695" t="s">
        <v>260</v>
      </c>
      <c r="D140" s="696"/>
      <c r="E140" s="178"/>
      <c r="F140" s="178"/>
      <c r="G140" s="178"/>
      <c r="H140" s="245">
        <v>100</v>
      </c>
      <c r="I140" s="178"/>
      <c r="J140" s="174">
        <v>100</v>
      </c>
      <c r="K140" s="174"/>
      <c r="L140" s="174"/>
      <c r="M140" s="174"/>
      <c r="N140" s="174"/>
      <c r="O140" s="174"/>
      <c r="P140" s="174"/>
      <c r="Q140" s="174"/>
      <c r="R140" s="225">
        <f>J140+K140+L140+M140+N140+O140+P140+Q140</f>
        <v>100</v>
      </c>
      <c r="S140" s="190"/>
      <c r="T140" s="190"/>
      <c r="U140" s="378">
        <f t="shared" si="21"/>
        <v>100</v>
      </c>
      <c r="V140" s="412"/>
    </row>
    <row r="141" spans="1:22" s="62" customFormat="1" ht="30" customHeight="1">
      <c r="A141" s="473"/>
      <c r="B141" s="181"/>
      <c r="C141" s="695" t="s">
        <v>329</v>
      </c>
      <c r="D141" s="696"/>
      <c r="E141" s="178"/>
      <c r="F141" s="178"/>
      <c r="G141" s="178"/>
      <c r="H141" s="245"/>
      <c r="I141" s="178"/>
      <c r="J141" s="174">
        <v>30</v>
      </c>
      <c r="K141" s="174"/>
      <c r="L141" s="174"/>
      <c r="M141" s="174"/>
      <c r="N141" s="174"/>
      <c r="O141" s="174"/>
      <c r="P141" s="174"/>
      <c r="Q141" s="174"/>
      <c r="R141" s="225">
        <f aca="true" t="shared" si="37" ref="R141:R187">J141+K141+L141+M141+N141+O141+P141+Q141</f>
        <v>30</v>
      </c>
      <c r="S141" s="190"/>
      <c r="T141" s="190"/>
      <c r="U141" s="378">
        <f t="shared" si="21"/>
        <v>30</v>
      </c>
      <c r="V141" s="412"/>
    </row>
    <row r="142" spans="1:22" s="62" customFormat="1" ht="29.25" customHeight="1">
      <c r="A142" s="473"/>
      <c r="B142" s="181"/>
      <c r="C142" s="695" t="s">
        <v>330</v>
      </c>
      <c r="D142" s="696"/>
      <c r="E142" s="178"/>
      <c r="F142" s="178"/>
      <c r="G142" s="178"/>
      <c r="H142" s="245">
        <v>150</v>
      </c>
      <c r="I142" s="178"/>
      <c r="J142" s="174">
        <v>50</v>
      </c>
      <c r="K142" s="174">
        <v>100</v>
      </c>
      <c r="L142" s="174"/>
      <c r="M142" s="174"/>
      <c r="N142" s="174"/>
      <c r="O142" s="174"/>
      <c r="P142" s="174"/>
      <c r="Q142" s="174"/>
      <c r="R142" s="225">
        <f t="shared" si="37"/>
        <v>150</v>
      </c>
      <c r="S142" s="190">
        <v>5</v>
      </c>
      <c r="T142" s="190">
        <v>1.3</v>
      </c>
      <c r="U142" s="378">
        <f t="shared" si="21"/>
        <v>145</v>
      </c>
      <c r="V142" s="412"/>
    </row>
    <row r="143" spans="1:22" s="62" customFormat="1" ht="29.25" customHeight="1">
      <c r="A143" s="473"/>
      <c r="B143" s="181"/>
      <c r="C143" s="695" t="s">
        <v>259</v>
      </c>
      <c r="D143" s="696"/>
      <c r="E143" s="178"/>
      <c r="F143" s="178"/>
      <c r="G143" s="178"/>
      <c r="H143" s="245"/>
      <c r="I143" s="178"/>
      <c r="J143" s="174">
        <v>50</v>
      </c>
      <c r="K143" s="174"/>
      <c r="L143" s="174"/>
      <c r="M143" s="174"/>
      <c r="N143" s="174"/>
      <c r="O143" s="174"/>
      <c r="P143" s="174"/>
      <c r="Q143" s="174"/>
      <c r="R143" s="225">
        <f t="shared" si="37"/>
        <v>50</v>
      </c>
      <c r="S143" s="190"/>
      <c r="T143" s="190"/>
      <c r="U143" s="378">
        <f t="shared" si="21"/>
        <v>50</v>
      </c>
      <c r="V143" s="412"/>
    </row>
    <row r="144" spans="1:22" s="62" customFormat="1" ht="15.75" customHeight="1">
      <c r="A144" s="473"/>
      <c r="B144" s="181"/>
      <c r="C144" s="598" t="s">
        <v>239</v>
      </c>
      <c r="D144" s="598"/>
      <c r="E144" s="178"/>
      <c r="F144" s="178"/>
      <c r="G144" s="178"/>
      <c r="H144" s="245"/>
      <c r="I144" s="190">
        <f>I145+I146</f>
        <v>32.519999999999996</v>
      </c>
      <c r="J144" s="190">
        <f aca="true" t="shared" si="38" ref="J144:T144">J145+J146</f>
        <v>0</v>
      </c>
      <c r="K144" s="190">
        <f t="shared" si="38"/>
        <v>32.519999999999996</v>
      </c>
      <c r="L144" s="190">
        <f t="shared" si="38"/>
        <v>0</v>
      </c>
      <c r="M144" s="190">
        <f t="shared" si="38"/>
        <v>0</v>
      </c>
      <c r="N144" s="190">
        <f t="shared" si="38"/>
        <v>0</v>
      </c>
      <c r="O144" s="190">
        <f t="shared" si="38"/>
        <v>0</v>
      </c>
      <c r="P144" s="190">
        <f t="shared" si="38"/>
        <v>0</v>
      </c>
      <c r="Q144" s="190">
        <f t="shared" si="38"/>
        <v>0</v>
      </c>
      <c r="R144" s="225">
        <f t="shared" si="37"/>
        <v>32.519999999999996</v>
      </c>
      <c r="S144" s="190">
        <f t="shared" si="38"/>
        <v>32.519999999999996</v>
      </c>
      <c r="T144" s="190">
        <f t="shared" si="38"/>
        <v>32.519999999999996</v>
      </c>
      <c r="U144" s="378">
        <f t="shared" si="21"/>
        <v>0</v>
      </c>
      <c r="V144" s="412"/>
    </row>
    <row r="145" spans="1:22" s="294" customFormat="1" ht="30" customHeight="1">
      <c r="A145" s="475"/>
      <c r="B145" s="297"/>
      <c r="C145" s="692" t="s">
        <v>331</v>
      </c>
      <c r="D145" s="693"/>
      <c r="E145" s="184"/>
      <c r="F145" s="184"/>
      <c r="G145" s="184"/>
      <c r="H145" s="335"/>
      <c r="I145" s="305">
        <v>25.2</v>
      </c>
      <c r="J145" s="173"/>
      <c r="K145" s="305">
        <v>25.2</v>
      </c>
      <c r="L145" s="173"/>
      <c r="M145" s="173"/>
      <c r="N145" s="173"/>
      <c r="O145" s="173"/>
      <c r="P145" s="173"/>
      <c r="Q145" s="173"/>
      <c r="R145" s="221">
        <f t="shared" si="37"/>
        <v>25.2</v>
      </c>
      <c r="S145" s="305">
        <v>25.2</v>
      </c>
      <c r="T145" s="305">
        <v>25.2</v>
      </c>
      <c r="U145" s="378">
        <f t="shared" si="21"/>
        <v>0</v>
      </c>
      <c r="V145" s="420"/>
    </row>
    <row r="146" spans="1:22" s="294" customFormat="1" ht="29.25" customHeight="1">
      <c r="A146" s="476"/>
      <c r="B146" s="297"/>
      <c r="C146" s="692" t="s">
        <v>332</v>
      </c>
      <c r="D146" s="693"/>
      <c r="E146" s="184"/>
      <c r="F146" s="184"/>
      <c r="G146" s="184"/>
      <c r="H146" s="335"/>
      <c r="I146" s="305">
        <v>7.32</v>
      </c>
      <c r="J146" s="173"/>
      <c r="K146" s="305">
        <v>7.32</v>
      </c>
      <c r="L146" s="173"/>
      <c r="M146" s="173"/>
      <c r="N146" s="173"/>
      <c r="O146" s="173"/>
      <c r="P146" s="173"/>
      <c r="Q146" s="173"/>
      <c r="R146" s="221">
        <f t="shared" si="37"/>
        <v>7.32</v>
      </c>
      <c r="S146" s="305">
        <v>7.32</v>
      </c>
      <c r="T146" s="305">
        <v>7.32</v>
      </c>
      <c r="U146" s="378">
        <f t="shared" si="21"/>
        <v>0</v>
      </c>
      <c r="V146" s="420"/>
    </row>
    <row r="147" spans="1:22" s="3" customFormat="1" ht="16.5" customHeight="1">
      <c r="A147" s="443">
        <v>110202</v>
      </c>
      <c r="B147" s="188" t="s">
        <v>126</v>
      </c>
      <c r="C147" s="684" t="s">
        <v>91</v>
      </c>
      <c r="D147" s="684"/>
      <c r="E147" s="180">
        <f>G147</f>
        <v>450</v>
      </c>
      <c r="F147" s="180"/>
      <c r="G147" s="180">
        <f>J147</f>
        <v>450</v>
      </c>
      <c r="H147" s="325">
        <f>H148+H149</f>
        <v>450</v>
      </c>
      <c r="I147" s="287">
        <f>I148+I149+I150</f>
        <v>46.533</v>
      </c>
      <c r="J147" s="287">
        <f aca="true" t="shared" si="39" ref="J147:T147">J148+J149+J150</f>
        <v>450</v>
      </c>
      <c r="K147" s="287">
        <f t="shared" si="39"/>
        <v>46.533</v>
      </c>
      <c r="L147" s="180">
        <f t="shared" si="39"/>
        <v>0</v>
      </c>
      <c r="M147" s="180">
        <f t="shared" si="39"/>
        <v>0</v>
      </c>
      <c r="N147" s="180">
        <f t="shared" si="39"/>
        <v>0</v>
      </c>
      <c r="O147" s="180">
        <f t="shared" si="39"/>
        <v>0</v>
      </c>
      <c r="P147" s="180">
        <f t="shared" si="39"/>
        <v>0</v>
      </c>
      <c r="Q147" s="180">
        <f t="shared" si="39"/>
        <v>0</v>
      </c>
      <c r="R147" s="223">
        <f t="shared" si="37"/>
        <v>496.533</v>
      </c>
      <c r="S147" s="287">
        <f t="shared" si="39"/>
        <v>51.533</v>
      </c>
      <c r="T147" s="287">
        <f t="shared" si="39"/>
        <v>46.533</v>
      </c>
      <c r="U147" s="469">
        <f t="shared" si="21"/>
        <v>445</v>
      </c>
      <c r="V147" s="415"/>
    </row>
    <row r="148" spans="1:22" s="3" customFormat="1" ht="29.25" customHeight="1">
      <c r="A148" s="706"/>
      <c r="B148" s="188"/>
      <c r="C148" s="558" t="s">
        <v>261</v>
      </c>
      <c r="D148" s="559"/>
      <c r="E148" s="180"/>
      <c r="F148" s="180"/>
      <c r="G148" s="180"/>
      <c r="H148" s="245">
        <v>250</v>
      </c>
      <c r="I148" s="190"/>
      <c r="J148" s="174">
        <v>250</v>
      </c>
      <c r="K148" s="174"/>
      <c r="L148" s="174"/>
      <c r="M148" s="174"/>
      <c r="N148" s="174"/>
      <c r="O148" s="174"/>
      <c r="P148" s="174"/>
      <c r="Q148" s="174"/>
      <c r="R148" s="225">
        <f t="shared" si="37"/>
        <v>250</v>
      </c>
      <c r="S148" s="190">
        <v>5</v>
      </c>
      <c r="T148" s="190"/>
      <c r="U148" s="378">
        <f t="shared" si="21"/>
        <v>245</v>
      </c>
      <c r="V148" s="415"/>
    </row>
    <row r="149" spans="1:22" s="3" customFormat="1" ht="42.75" customHeight="1">
      <c r="A149" s="707"/>
      <c r="B149" s="188"/>
      <c r="C149" s="708" t="s">
        <v>334</v>
      </c>
      <c r="D149" s="709"/>
      <c r="E149" s="180"/>
      <c r="F149" s="180"/>
      <c r="G149" s="180"/>
      <c r="H149" s="245">
        <v>200</v>
      </c>
      <c r="I149" s="190"/>
      <c r="J149" s="174">
        <v>200</v>
      </c>
      <c r="K149" s="174"/>
      <c r="L149" s="174"/>
      <c r="M149" s="174"/>
      <c r="N149" s="174"/>
      <c r="O149" s="174"/>
      <c r="P149" s="174"/>
      <c r="Q149" s="174"/>
      <c r="R149" s="225">
        <f t="shared" si="37"/>
        <v>200</v>
      </c>
      <c r="S149" s="190"/>
      <c r="T149" s="190"/>
      <c r="U149" s="378">
        <f t="shared" si="21"/>
        <v>200</v>
      </c>
      <c r="V149" s="415"/>
    </row>
    <row r="150" spans="1:22" s="3" customFormat="1" ht="44.25" customHeight="1">
      <c r="A150" s="477"/>
      <c r="B150" s="188"/>
      <c r="C150" s="598" t="s">
        <v>333</v>
      </c>
      <c r="D150" s="598"/>
      <c r="E150" s="180"/>
      <c r="F150" s="180"/>
      <c r="G150" s="180"/>
      <c r="H150" s="325"/>
      <c r="I150" s="190">
        <v>46.533</v>
      </c>
      <c r="J150" s="177"/>
      <c r="K150" s="190">
        <v>46.533</v>
      </c>
      <c r="L150" s="177"/>
      <c r="M150" s="177"/>
      <c r="N150" s="177"/>
      <c r="O150" s="177"/>
      <c r="P150" s="177"/>
      <c r="Q150" s="177"/>
      <c r="R150" s="225">
        <f t="shared" si="37"/>
        <v>46.533</v>
      </c>
      <c r="S150" s="190">
        <v>46.533</v>
      </c>
      <c r="T150" s="190">
        <v>46.533</v>
      </c>
      <c r="U150" s="378">
        <f t="shared" si="21"/>
        <v>0</v>
      </c>
      <c r="V150" s="415"/>
    </row>
    <row r="151" spans="1:22" s="3" customFormat="1" ht="17.25" customHeight="1">
      <c r="A151" s="479" t="s">
        <v>40</v>
      </c>
      <c r="B151" s="307" t="s">
        <v>127</v>
      </c>
      <c r="C151" s="684" t="s">
        <v>41</v>
      </c>
      <c r="D151" s="684"/>
      <c r="E151" s="180">
        <f>G151</f>
        <v>350</v>
      </c>
      <c r="F151" s="180"/>
      <c r="G151" s="180">
        <f>J151</f>
        <v>350</v>
      </c>
      <c r="H151" s="325">
        <f>H152+H153+H154</f>
        <v>250</v>
      </c>
      <c r="I151" s="287">
        <f>I152+I153+I154+I155</f>
        <v>38.805</v>
      </c>
      <c r="J151" s="287">
        <f>J152+J153+J154+J155+100</f>
        <v>350</v>
      </c>
      <c r="K151" s="287">
        <f>-100+K155</f>
        <v>-61.195</v>
      </c>
      <c r="L151" s="287">
        <f aca="true" t="shared" si="40" ref="L151:U151">L152+L153+L154+L155</f>
        <v>0</v>
      </c>
      <c r="M151" s="287">
        <f t="shared" si="40"/>
        <v>0</v>
      </c>
      <c r="N151" s="287">
        <f t="shared" si="40"/>
        <v>0</v>
      </c>
      <c r="O151" s="287">
        <f t="shared" si="40"/>
        <v>0</v>
      </c>
      <c r="P151" s="287">
        <f t="shared" si="40"/>
        <v>0</v>
      </c>
      <c r="Q151" s="287">
        <f t="shared" si="40"/>
        <v>0</v>
      </c>
      <c r="R151" s="276">
        <f t="shared" si="40"/>
        <v>288.805</v>
      </c>
      <c r="S151" s="287">
        <f t="shared" si="40"/>
        <v>38.805</v>
      </c>
      <c r="T151" s="287">
        <f t="shared" si="40"/>
        <v>38.805</v>
      </c>
      <c r="U151" s="469">
        <f t="shared" si="40"/>
        <v>250</v>
      </c>
      <c r="V151" s="415"/>
    </row>
    <row r="152" spans="1:22" s="62" customFormat="1" ht="30" customHeight="1">
      <c r="A152" s="480"/>
      <c r="B152" s="189"/>
      <c r="C152" s="558" t="s">
        <v>262</v>
      </c>
      <c r="D152" s="559"/>
      <c r="E152" s="178"/>
      <c r="F152" s="178"/>
      <c r="G152" s="178"/>
      <c r="H152" s="245">
        <v>30</v>
      </c>
      <c r="I152" s="178"/>
      <c r="J152" s="174">
        <v>30</v>
      </c>
      <c r="K152" s="174"/>
      <c r="L152" s="174"/>
      <c r="M152" s="174"/>
      <c r="N152" s="174"/>
      <c r="O152" s="174"/>
      <c r="P152" s="174"/>
      <c r="Q152" s="174"/>
      <c r="R152" s="225">
        <f t="shared" si="37"/>
        <v>30</v>
      </c>
      <c r="S152" s="178"/>
      <c r="T152" s="178"/>
      <c r="U152" s="378">
        <f t="shared" si="21"/>
        <v>30</v>
      </c>
      <c r="V152" s="412"/>
    </row>
    <row r="153" spans="1:22" s="62" customFormat="1" ht="30" customHeight="1">
      <c r="A153" s="481"/>
      <c r="B153" s="189"/>
      <c r="C153" s="558" t="s">
        <v>263</v>
      </c>
      <c r="D153" s="559"/>
      <c r="E153" s="178"/>
      <c r="F153" s="178"/>
      <c r="G153" s="178"/>
      <c r="H153" s="359">
        <v>70</v>
      </c>
      <c r="I153" s="178"/>
      <c r="J153" s="174">
        <v>70</v>
      </c>
      <c r="K153" s="174"/>
      <c r="L153" s="174"/>
      <c r="M153" s="174"/>
      <c r="N153" s="174"/>
      <c r="O153" s="174"/>
      <c r="P153" s="174"/>
      <c r="Q153" s="174"/>
      <c r="R153" s="225">
        <f t="shared" si="37"/>
        <v>70</v>
      </c>
      <c r="S153" s="178"/>
      <c r="T153" s="178"/>
      <c r="U153" s="378">
        <f t="shared" si="21"/>
        <v>70</v>
      </c>
      <c r="V153" s="412"/>
    </row>
    <row r="154" spans="1:22" s="62" customFormat="1" ht="30" customHeight="1">
      <c r="A154" s="481"/>
      <c r="B154" s="189"/>
      <c r="C154" s="558" t="s">
        <v>264</v>
      </c>
      <c r="D154" s="559"/>
      <c r="E154" s="178"/>
      <c r="F154" s="178"/>
      <c r="G154" s="178"/>
      <c r="H154" s="359">
        <v>150</v>
      </c>
      <c r="I154" s="178"/>
      <c r="J154" s="174">
        <v>150</v>
      </c>
      <c r="K154" s="174"/>
      <c r="L154" s="174"/>
      <c r="M154" s="174"/>
      <c r="N154" s="174"/>
      <c r="O154" s="174"/>
      <c r="P154" s="174"/>
      <c r="Q154" s="174"/>
      <c r="R154" s="225">
        <f t="shared" si="37"/>
        <v>150</v>
      </c>
      <c r="S154" s="178"/>
      <c r="T154" s="178"/>
      <c r="U154" s="378">
        <f t="shared" si="21"/>
        <v>150</v>
      </c>
      <c r="V154" s="412"/>
    </row>
    <row r="155" spans="1:22" s="62" customFormat="1" ht="43.5" customHeight="1">
      <c r="A155" s="481"/>
      <c r="B155" s="189"/>
      <c r="C155" s="700" t="s">
        <v>265</v>
      </c>
      <c r="D155" s="701"/>
      <c r="E155" s="178"/>
      <c r="F155" s="178"/>
      <c r="G155" s="178"/>
      <c r="H155" s="359"/>
      <c r="I155" s="190">
        <v>38.805</v>
      </c>
      <c r="J155" s="174"/>
      <c r="K155" s="174">
        <f>I155</f>
        <v>38.805</v>
      </c>
      <c r="L155" s="174"/>
      <c r="M155" s="174"/>
      <c r="N155" s="174"/>
      <c r="O155" s="174"/>
      <c r="P155" s="174"/>
      <c r="Q155" s="174"/>
      <c r="R155" s="225">
        <f t="shared" si="37"/>
        <v>38.805</v>
      </c>
      <c r="S155" s="190">
        <v>38.805</v>
      </c>
      <c r="T155" s="190">
        <v>38.805</v>
      </c>
      <c r="U155" s="378"/>
      <c r="V155" s="412"/>
    </row>
    <row r="156" spans="1:22" s="299" customFormat="1" ht="15.75" customHeight="1">
      <c r="A156" s="482" t="s">
        <v>51</v>
      </c>
      <c r="B156" s="300"/>
      <c r="C156" s="648" t="s">
        <v>52</v>
      </c>
      <c r="D156" s="649"/>
      <c r="E156" s="283">
        <f>E157</f>
        <v>71296495</v>
      </c>
      <c r="F156" s="283">
        <f>F157</f>
        <v>0</v>
      </c>
      <c r="G156" s="283">
        <f>G157</f>
        <v>69462804</v>
      </c>
      <c r="H156" s="302">
        <f>H157+H178</f>
        <v>5550</v>
      </c>
      <c r="I156" s="302">
        <f>I157+I178</f>
        <v>386.99455999999986</v>
      </c>
      <c r="J156" s="302">
        <f aca="true" t="shared" si="41" ref="J156:U156">J157+J178</f>
        <v>5350</v>
      </c>
      <c r="K156" s="302">
        <f t="shared" si="41"/>
        <v>386.99699999999996</v>
      </c>
      <c r="L156" s="302">
        <f t="shared" si="41"/>
        <v>0</v>
      </c>
      <c r="M156" s="302">
        <f t="shared" si="41"/>
        <v>0</v>
      </c>
      <c r="N156" s="302">
        <f t="shared" si="41"/>
        <v>0</v>
      </c>
      <c r="O156" s="302">
        <f t="shared" si="41"/>
        <v>0</v>
      </c>
      <c r="P156" s="302">
        <f t="shared" si="41"/>
        <v>0</v>
      </c>
      <c r="Q156" s="302">
        <f t="shared" si="41"/>
        <v>0</v>
      </c>
      <c r="R156" s="276">
        <f t="shared" si="41"/>
        <v>5736.997</v>
      </c>
      <c r="S156" s="302">
        <f t="shared" si="41"/>
        <v>906.9945599999999</v>
      </c>
      <c r="T156" s="302">
        <f t="shared" si="41"/>
        <v>843.6945599999999</v>
      </c>
      <c r="U156" s="466">
        <f t="shared" si="41"/>
        <v>4830</v>
      </c>
      <c r="V156" s="414"/>
    </row>
    <row r="157" spans="1:22" s="3" customFormat="1" ht="16.5" customHeight="1">
      <c r="A157" s="483">
        <v>150101</v>
      </c>
      <c r="B157" s="188" t="s">
        <v>110</v>
      </c>
      <c r="C157" s="601" t="s">
        <v>30</v>
      </c>
      <c r="D157" s="601"/>
      <c r="E157" s="315">
        <f>SUM(E158:E171)</f>
        <v>71296495</v>
      </c>
      <c r="F157" s="287"/>
      <c r="G157" s="180">
        <f>SUM(G158:G171)</f>
        <v>69462804</v>
      </c>
      <c r="H157" s="223">
        <f>H158+H159+H160+H161+H162+H163+H164+H165+H166+H167+H168+H169+H170+H171+H172</f>
        <v>5550</v>
      </c>
      <c r="I157" s="177">
        <f aca="true" t="shared" si="42" ref="I157:Q157">I158+I159+I160+I161+I162+I163+I164+I165+I166+I167+I168+I169+I170+I171+I172</f>
        <v>238.12895999999998</v>
      </c>
      <c r="J157" s="177">
        <f t="shared" si="42"/>
        <v>5350</v>
      </c>
      <c r="K157" s="177">
        <f t="shared" si="42"/>
        <v>238.13099999999997</v>
      </c>
      <c r="L157" s="223">
        <f t="shared" si="42"/>
        <v>0</v>
      </c>
      <c r="M157" s="223">
        <f t="shared" si="42"/>
        <v>0</v>
      </c>
      <c r="N157" s="223">
        <f t="shared" si="42"/>
        <v>0</v>
      </c>
      <c r="O157" s="223">
        <f t="shared" si="42"/>
        <v>0</v>
      </c>
      <c r="P157" s="223">
        <f t="shared" si="42"/>
        <v>0</v>
      </c>
      <c r="Q157" s="223">
        <f t="shared" si="42"/>
        <v>0</v>
      </c>
      <c r="R157" s="223">
        <f>R158+R159+R160+R161+R162+R163+R164+R165+R166+R167+R168+R169+R170+R171+R172</f>
        <v>5588.131</v>
      </c>
      <c r="S157" s="177">
        <f>S158+S159+S160+S161+S162+S163+S164+S165+S166+S167+S168+S169+S170+S171+S172</f>
        <v>758.12896</v>
      </c>
      <c r="T157" s="177">
        <f>T158+T159+T160+T161+T162+T163+T164+T165+T166+T167+T168+T169+T170+T171+T172</f>
        <v>694.8289599999999</v>
      </c>
      <c r="U157" s="444">
        <f>U158+U159+U160+U161+U162+U163+U164+U165+U166+U167+U168+U169+U170+U171+U172</f>
        <v>4830</v>
      </c>
      <c r="V157" s="415"/>
    </row>
    <row r="158" spans="1:25" s="62" customFormat="1" ht="30.75" customHeight="1">
      <c r="A158" s="484"/>
      <c r="B158" s="191"/>
      <c r="C158" s="622" t="s">
        <v>269</v>
      </c>
      <c r="D158" s="623"/>
      <c r="E158" s="178">
        <v>15228316</v>
      </c>
      <c r="F158" s="178"/>
      <c r="G158" s="178">
        <v>15164316</v>
      </c>
      <c r="H158" s="359">
        <v>50</v>
      </c>
      <c r="I158" s="178"/>
      <c r="J158" s="174">
        <v>50</v>
      </c>
      <c r="K158" s="174"/>
      <c r="L158" s="174"/>
      <c r="M158" s="174"/>
      <c r="N158" s="174"/>
      <c r="O158" s="174"/>
      <c r="P158" s="174"/>
      <c r="Q158" s="174"/>
      <c r="R158" s="225">
        <f t="shared" si="37"/>
        <v>50</v>
      </c>
      <c r="S158" s="178"/>
      <c r="T158" s="178"/>
      <c r="U158" s="446">
        <f t="shared" si="21"/>
        <v>50</v>
      </c>
      <c r="V158" s="421"/>
      <c r="X158" s="62" t="s">
        <v>314</v>
      </c>
      <c r="Y158" s="62" t="s">
        <v>315</v>
      </c>
    </row>
    <row r="159" spans="1:24" s="62" customFormat="1" ht="27.75" customHeight="1">
      <c r="A159" s="485"/>
      <c r="B159" s="193"/>
      <c r="C159" s="624" t="s">
        <v>341</v>
      </c>
      <c r="D159" s="625"/>
      <c r="E159" s="178">
        <v>260000</v>
      </c>
      <c r="F159" s="178"/>
      <c r="G159" s="178">
        <v>260000</v>
      </c>
      <c r="H159" s="245">
        <v>150</v>
      </c>
      <c r="I159" s="178"/>
      <c r="J159" s="174">
        <v>150</v>
      </c>
      <c r="K159" s="174"/>
      <c r="L159" s="174"/>
      <c r="M159" s="174"/>
      <c r="N159" s="174"/>
      <c r="O159" s="174"/>
      <c r="P159" s="174"/>
      <c r="Q159" s="174"/>
      <c r="R159" s="225">
        <f t="shared" si="37"/>
        <v>150</v>
      </c>
      <c r="S159" s="178"/>
      <c r="T159" s="178"/>
      <c r="U159" s="446">
        <f t="shared" si="21"/>
        <v>150</v>
      </c>
      <c r="V159" s="422"/>
      <c r="W159" s="62" t="s">
        <v>316</v>
      </c>
      <c r="X159" s="361">
        <f>R159+R160</f>
        <v>200</v>
      </c>
    </row>
    <row r="160" spans="1:24" s="62" customFormat="1" ht="44.25" customHeight="1">
      <c r="A160" s="485"/>
      <c r="B160" s="196"/>
      <c r="C160" s="624" t="s">
        <v>317</v>
      </c>
      <c r="D160" s="625"/>
      <c r="E160" s="178">
        <v>378250</v>
      </c>
      <c r="F160" s="178">
        <v>87</v>
      </c>
      <c r="G160" s="178">
        <v>50000</v>
      </c>
      <c r="H160" s="245">
        <v>50</v>
      </c>
      <c r="I160" s="178"/>
      <c r="J160" s="198">
        <v>50</v>
      </c>
      <c r="K160" s="198"/>
      <c r="L160" s="198"/>
      <c r="M160" s="198"/>
      <c r="N160" s="198"/>
      <c r="O160" s="198"/>
      <c r="P160" s="198"/>
      <c r="Q160" s="198"/>
      <c r="R160" s="308">
        <f t="shared" si="37"/>
        <v>50</v>
      </c>
      <c r="S160" s="369"/>
      <c r="T160" s="369"/>
      <c r="U160" s="486">
        <f t="shared" si="21"/>
        <v>50</v>
      </c>
      <c r="V160" s="423"/>
      <c r="W160" s="62" t="s">
        <v>319</v>
      </c>
      <c r="X160" s="361">
        <f>J161+J163</f>
        <v>300</v>
      </c>
    </row>
    <row r="161" spans="1:22" s="62" customFormat="1" ht="46.5" customHeight="1">
      <c r="A161" s="485"/>
      <c r="B161" s="193"/>
      <c r="C161" s="624" t="s">
        <v>336</v>
      </c>
      <c r="D161" s="625"/>
      <c r="E161" s="178">
        <v>100000</v>
      </c>
      <c r="F161" s="178"/>
      <c r="G161" s="178">
        <v>100000</v>
      </c>
      <c r="H161" s="336">
        <v>100</v>
      </c>
      <c r="I161" s="194"/>
      <c r="J161" s="195">
        <v>100</v>
      </c>
      <c r="K161" s="195"/>
      <c r="L161" s="195"/>
      <c r="M161" s="195"/>
      <c r="N161" s="195"/>
      <c r="O161" s="195"/>
      <c r="P161" s="195"/>
      <c r="Q161" s="195"/>
      <c r="R161" s="309">
        <f t="shared" si="37"/>
        <v>100</v>
      </c>
      <c r="S161" s="370"/>
      <c r="T161" s="370"/>
      <c r="U161" s="487">
        <f t="shared" si="21"/>
        <v>100</v>
      </c>
      <c r="V161" s="422"/>
    </row>
    <row r="162" spans="1:22" s="62" customFormat="1" ht="48" customHeight="1">
      <c r="A162" s="644"/>
      <c r="B162" s="651"/>
      <c r="C162" s="624" t="s">
        <v>337</v>
      </c>
      <c r="D162" s="625"/>
      <c r="E162" s="178">
        <v>100000</v>
      </c>
      <c r="F162" s="178"/>
      <c r="G162" s="178">
        <v>100000</v>
      </c>
      <c r="H162" s="245">
        <v>100</v>
      </c>
      <c r="I162" s="178"/>
      <c r="J162" s="174">
        <v>100</v>
      </c>
      <c r="K162" s="174"/>
      <c r="L162" s="174"/>
      <c r="M162" s="174"/>
      <c r="N162" s="174"/>
      <c r="O162" s="174"/>
      <c r="P162" s="174"/>
      <c r="Q162" s="174"/>
      <c r="R162" s="225">
        <f t="shared" si="37"/>
        <v>100</v>
      </c>
      <c r="S162" s="174"/>
      <c r="T162" s="174"/>
      <c r="U162" s="446">
        <f aca="true" t="shared" si="43" ref="U162:U202">R162-S162</f>
        <v>100</v>
      </c>
      <c r="V162" s="422"/>
    </row>
    <row r="163" spans="1:22" s="62" customFormat="1" ht="30" customHeight="1">
      <c r="A163" s="644"/>
      <c r="B163" s="651"/>
      <c r="C163" s="624" t="s">
        <v>318</v>
      </c>
      <c r="D163" s="625"/>
      <c r="E163" s="178">
        <v>312598</v>
      </c>
      <c r="F163" s="178">
        <v>1</v>
      </c>
      <c r="G163" s="178">
        <v>292198</v>
      </c>
      <c r="H163" s="245">
        <v>200</v>
      </c>
      <c r="I163" s="178"/>
      <c r="J163" s="174">
        <v>200</v>
      </c>
      <c r="K163" s="174"/>
      <c r="L163" s="174"/>
      <c r="M163" s="174"/>
      <c r="N163" s="174"/>
      <c r="O163" s="174"/>
      <c r="P163" s="174"/>
      <c r="Q163" s="174"/>
      <c r="R163" s="225">
        <f t="shared" si="37"/>
        <v>200</v>
      </c>
      <c r="S163" s="174"/>
      <c r="T163" s="174"/>
      <c r="U163" s="446">
        <f t="shared" si="43"/>
        <v>200</v>
      </c>
      <c r="V163" s="422"/>
    </row>
    <row r="164" spans="1:22" s="62" customFormat="1" ht="47.25" customHeight="1">
      <c r="A164" s="644"/>
      <c r="B164" s="651"/>
      <c r="C164" s="624" t="s">
        <v>338</v>
      </c>
      <c r="D164" s="625"/>
      <c r="E164" s="178">
        <v>500000</v>
      </c>
      <c r="F164" s="178"/>
      <c r="G164" s="178">
        <v>500000</v>
      </c>
      <c r="H164" s="245">
        <v>500</v>
      </c>
      <c r="I164" s="178"/>
      <c r="J164" s="174">
        <v>500</v>
      </c>
      <c r="K164" s="174"/>
      <c r="L164" s="174"/>
      <c r="M164" s="174"/>
      <c r="N164" s="174"/>
      <c r="O164" s="174"/>
      <c r="P164" s="174"/>
      <c r="Q164" s="174"/>
      <c r="R164" s="225">
        <f t="shared" si="37"/>
        <v>500</v>
      </c>
      <c r="S164" s="174"/>
      <c r="T164" s="174"/>
      <c r="U164" s="446">
        <f t="shared" si="43"/>
        <v>500</v>
      </c>
      <c r="V164" s="422"/>
    </row>
    <row r="165" spans="1:22" s="62" customFormat="1" ht="34.5" customHeight="1">
      <c r="A165" s="485"/>
      <c r="B165" s="193"/>
      <c r="C165" s="702" t="s">
        <v>270</v>
      </c>
      <c r="D165" s="703"/>
      <c r="E165" s="178">
        <v>1082000</v>
      </c>
      <c r="F165" s="178">
        <v>35</v>
      </c>
      <c r="G165" s="178">
        <v>700000</v>
      </c>
      <c r="H165" s="245">
        <v>700</v>
      </c>
      <c r="I165" s="178"/>
      <c r="J165" s="174">
        <v>700</v>
      </c>
      <c r="K165" s="174"/>
      <c r="L165" s="174"/>
      <c r="M165" s="174"/>
      <c r="N165" s="174"/>
      <c r="O165" s="174"/>
      <c r="P165" s="174"/>
      <c r="Q165" s="174"/>
      <c r="R165" s="225">
        <f t="shared" si="37"/>
        <v>700</v>
      </c>
      <c r="S165" s="190">
        <f>200+270</f>
        <v>470</v>
      </c>
      <c r="T165" s="190">
        <f>200+270-63.3</f>
        <v>406.7</v>
      </c>
      <c r="U165" s="446">
        <f t="shared" si="43"/>
        <v>230</v>
      </c>
      <c r="V165" s="422"/>
    </row>
    <row r="166" spans="1:22" s="62" customFormat="1" ht="45" customHeight="1">
      <c r="A166" s="485"/>
      <c r="B166" s="193"/>
      <c r="C166" s="624" t="s">
        <v>142</v>
      </c>
      <c r="D166" s="625"/>
      <c r="E166" s="178">
        <v>3000000</v>
      </c>
      <c r="F166" s="178"/>
      <c r="G166" s="178">
        <v>3000000</v>
      </c>
      <c r="H166" s="359">
        <v>200</v>
      </c>
      <c r="I166" s="178"/>
      <c r="J166" s="174">
        <v>200</v>
      </c>
      <c r="K166" s="174"/>
      <c r="L166" s="174"/>
      <c r="M166" s="174"/>
      <c r="N166" s="174"/>
      <c r="O166" s="174"/>
      <c r="P166" s="174"/>
      <c r="Q166" s="174"/>
      <c r="R166" s="225">
        <f t="shared" si="37"/>
        <v>200</v>
      </c>
      <c r="S166" s="190"/>
      <c r="T166" s="190"/>
      <c r="U166" s="446">
        <f t="shared" si="43"/>
        <v>200</v>
      </c>
      <c r="V166" s="422"/>
    </row>
    <row r="167" spans="1:22" s="62" customFormat="1" ht="47.25" customHeight="1">
      <c r="A167" s="485"/>
      <c r="B167" s="193"/>
      <c r="C167" s="618" t="s">
        <v>294</v>
      </c>
      <c r="D167" s="619"/>
      <c r="E167" s="178">
        <v>300000</v>
      </c>
      <c r="F167" s="178"/>
      <c r="G167" s="178">
        <v>300000</v>
      </c>
      <c r="H167" s="359">
        <v>500</v>
      </c>
      <c r="I167" s="178"/>
      <c r="J167" s="174">
        <v>300</v>
      </c>
      <c r="K167" s="174"/>
      <c r="L167" s="174"/>
      <c r="M167" s="174"/>
      <c r="N167" s="174"/>
      <c r="O167" s="174"/>
      <c r="P167" s="174"/>
      <c r="Q167" s="174"/>
      <c r="R167" s="225">
        <f t="shared" si="37"/>
        <v>300</v>
      </c>
      <c r="S167" s="190"/>
      <c r="T167" s="190"/>
      <c r="U167" s="446">
        <f t="shared" si="43"/>
        <v>300</v>
      </c>
      <c r="V167" s="422"/>
    </row>
    <row r="168" spans="1:22" s="62" customFormat="1" ht="45.75" customHeight="1">
      <c r="A168" s="485"/>
      <c r="B168" s="193"/>
      <c r="C168" s="620" t="s">
        <v>339</v>
      </c>
      <c r="D168" s="621"/>
      <c r="E168" s="178">
        <v>6394390</v>
      </c>
      <c r="F168" s="178" t="s">
        <v>144</v>
      </c>
      <c r="G168" s="178">
        <v>6392790</v>
      </c>
      <c r="H168" s="359">
        <v>2000</v>
      </c>
      <c r="I168" s="178"/>
      <c r="J168" s="174">
        <v>2000</v>
      </c>
      <c r="K168" s="174"/>
      <c r="L168" s="174"/>
      <c r="M168" s="174"/>
      <c r="N168" s="174"/>
      <c r="O168" s="174"/>
      <c r="P168" s="174"/>
      <c r="Q168" s="174"/>
      <c r="R168" s="225">
        <f t="shared" si="37"/>
        <v>2000</v>
      </c>
      <c r="S168" s="190"/>
      <c r="T168" s="190"/>
      <c r="U168" s="446">
        <f t="shared" si="43"/>
        <v>2000</v>
      </c>
      <c r="V168" s="422"/>
    </row>
    <row r="169" spans="1:22" s="62" customFormat="1" ht="31.5" customHeight="1">
      <c r="A169" s="485"/>
      <c r="B169" s="193"/>
      <c r="C169" s="622" t="s">
        <v>303</v>
      </c>
      <c r="D169" s="623"/>
      <c r="E169" s="178">
        <v>2339000</v>
      </c>
      <c r="F169" s="178" t="s">
        <v>144</v>
      </c>
      <c r="G169" s="178">
        <v>2339000</v>
      </c>
      <c r="H169" s="359">
        <v>200</v>
      </c>
      <c r="I169" s="178"/>
      <c r="J169" s="174">
        <v>200</v>
      </c>
      <c r="K169" s="174"/>
      <c r="L169" s="174"/>
      <c r="M169" s="174"/>
      <c r="N169" s="174"/>
      <c r="O169" s="174"/>
      <c r="P169" s="174"/>
      <c r="Q169" s="174"/>
      <c r="R169" s="225">
        <f t="shared" si="37"/>
        <v>200</v>
      </c>
      <c r="S169" s="190"/>
      <c r="T169" s="190"/>
      <c r="U169" s="446">
        <f t="shared" si="43"/>
        <v>200</v>
      </c>
      <c r="V169" s="422"/>
    </row>
    <row r="170" spans="1:22" s="62" customFormat="1" ht="45.75" customHeight="1">
      <c r="A170" s="485"/>
      <c r="B170" s="193"/>
      <c r="C170" s="624" t="s">
        <v>158</v>
      </c>
      <c r="D170" s="625"/>
      <c r="E170" s="178">
        <v>40000000</v>
      </c>
      <c r="F170" s="178"/>
      <c r="G170" s="178">
        <v>40000000</v>
      </c>
      <c r="H170" s="359">
        <v>650</v>
      </c>
      <c r="I170" s="178"/>
      <c r="J170" s="174">
        <v>650</v>
      </c>
      <c r="K170" s="174"/>
      <c r="L170" s="174"/>
      <c r="M170" s="174"/>
      <c r="N170" s="174"/>
      <c r="O170" s="174"/>
      <c r="P170" s="174"/>
      <c r="Q170" s="174"/>
      <c r="R170" s="225">
        <f t="shared" si="37"/>
        <v>650</v>
      </c>
      <c r="S170" s="190"/>
      <c r="T170" s="190"/>
      <c r="U170" s="446">
        <f t="shared" si="43"/>
        <v>650</v>
      </c>
      <c r="V170" s="422"/>
    </row>
    <row r="171" spans="1:25" s="62" customFormat="1" ht="44.25" customHeight="1">
      <c r="A171" s="485"/>
      <c r="B171" s="193"/>
      <c r="C171" s="624" t="s">
        <v>295</v>
      </c>
      <c r="D171" s="625"/>
      <c r="E171" s="178">
        <v>1301941</v>
      </c>
      <c r="F171" s="178">
        <v>80</v>
      </c>
      <c r="G171" s="178">
        <v>264500</v>
      </c>
      <c r="H171" s="245">
        <v>150</v>
      </c>
      <c r="I171" s="178"/>
      <c r="J171" s="174">
        <v>150</v>
      </c>
      <c r="K171" s="174"/>
      <c r="L171" s="174"/>
      <c r="M171" s="174"/>
      <c r="N171" s="174"/>
      <c r="O171" s="174"/>
      <c r="P171" s="174"/>
      <c r="Q171" s="174"/>
      <c r="R171" s="225">
        <f t="shared" si="37"/>
        <v>150</v>
      </c>
      <c r="S171" s="190">
        <v>50</v>
      </c>
      <c r="T171" s="190">
        <v>50</v>
      </c>
      <c r="U171" s="446">
        <f t="shared" si="43"/>
        <v>100</v>
      </c>
      <c r="V171" s="422"/>
      <c r="X171" s="607"/>
      <c r="Y171" s="608"/>
    </row>
    <row r="172" spans="1:25" s="252" customFormat="1" ht="15.75" customHeight="1">
      <c r="A172" s="488"/>
      <c r="B172" s="313"/>
      <c r="C172" s="694" t="s">
        <v>239</v>
      </c>
      <c r="D172" s="694"/>
      <c r="E172" s="285"/>
      <c r="F172" s="285"/>
      <c r="G172" s="285"/>
      <c r="H172" s="337"/>
      <c r="I172" s="289">
        <f>I173+I174+I175+I176+I177</f>
        <v>238.12895999999998</v>
      </c>
      <c r="J172" s="289">
        <f aca="true" t="shared" si="44" ref="J172:T172">J173+J174+J175+J176+J177</f>
        <v>0</v>
      </c>
      <c r="K172" s="289">
        <f t="shared" si="44"/>
        <v>238.13099999999997</v>
      </c>
      <c r="L172" s="289">
        <f t="shared" si="44"/>
        <v>0</v>
      </c>
      <c r="M172" s="289">
        <f t="shared" si="44"/>
        <v>0</v>
      </c>
      <c r="N172" s="289">
        <f t="shared" si="44"/>
        <v>0</v>
      </c>
      <c r="O172" s="289">
        <f t="shared" si="44"/>
        <v>0</v>
      </c>
      <c r="P172" s="289">
        <f t="shared" si="44"/>
        <v>0</v>
      </c>
      <c r="Q172" s="289">
        <f t="shared" si="44"/>
        <v>0</v>
      </c>
      <c r="R172" s="314">
        <f t="shared" si="44"/>
        <v>238.13099999999997</v>
      </c>
      <c r="S172" s="289">
        <f t="shared" si="44"/>
        <v>238.12895999999998</v>
      </c>
      <c r="T172" s="289">
        <f t="shared" si="44"/>
        <v>238.12895999999998</v>
      </c>
      <c r="U172" s="489"/>
      <c r="V172" s="424"/>
      <c r="X172" s="312"/>
      <c r="Y172" s="312"/>
    </row>
    <row r="173" spans="1:25" s="10" customFormat="1" ht="46.5" customHeight="1">
      <c r="A173" s="490"/>
      <c r="B173" s="304"/>
      <c r="C173" s="627" t="s">
        <v>297</v>
      </c>
      <c r="D173" s="627"/>
      <c r="E173" s="184"/>
      <c r="F173" s="184"/>
      <c r="G173" s="184"/>
      <c r="H173" s="327"/>
      <c r="I173" s="301">
        <v>83.4504</v>
      </c>
      <c r="J173" s="173"/>
      <c r="K173" s="301">
        <v>83.451</v>
      </c>
      <c r="L173" s="173"/>
      <c r="M173" s="173"/>
      <c r="N173" s="173"/>
      <c r="O173" s="173"/>
      <c r="P173" s="173"/>
      <c r="Q173" s="173"/>
      <c r="R173" s="221">
        <f t="shared" si="37"/>
        <v>83.451</v>
      </c>
      <c r="S173" s="301">
        <v>83.4504</v>
      </c>
      <c r="T173" s="301">
        <v>83.4504</v>
      </c>
      <c r="U173" s="446"/>
      <c r="V173" s="425"/>
      <c r="X173" s="312"/>
      <c r="Y173" s="312"/>
    </row>
    <row r="174" spans="1:25" s="10" customFormat="1" ht="45" customHeight="1">
      <c r="A174" s="490"/>
      <c r="B174" s="304"/>
      <c r="C174" s="627" t="s">
        <v>298</v>
      </c>
      <c r="D174" s="627" t="s">
        <v>299</v>
      </c>
      <c r="E174" s="184"/>
      <c r="F174" s="184"/>
      <c r="G174" s="184"/>
      <c r="H174" s="327"/>
      <c r="I174" s="301">
        <v>110.16024999999996</v>
      </c>
      <c r="J174" s="173"/>
      <c r="K174" s="301">
        <v>110.161</v>
      </c>
      <c r="L174" s="173"/>
      <c r="M174" s="173"/>
      <c r="N174" s="173"/>
      <c r="O174" s="173"/>
      <c r="P174" s="173"/>
      <c r="Q174" s="173"/>
      <c r="R174" s="221">
        <f t="shared" si="37"/>
        <v>110.161</v>
      </c>
      <c r="S174" s="301">
        <v>110.16024999999996</v>
      </c>
      <c r="T174" s="301">
        <v>110.16024999999996</v>
      </c>
      <c r="U174" s="446"/>
      <c r="V174" s="425"/>
      <c r="X174" s="312"/>
      <c r="Y174" s="312"/>
    </row>
    <row r="175" spans="1:25" s="10" customFormat="1" ht="32.25" customHeight="1">
      <c r="A175" s="490"/>
      <c r="B175" s="304"/>
      <c r="C175" s="627" t="s">
        <v>300</v>
      </c>
      <c r="D175" s="627" t="s">
        <v>301</v>
      </c>
      <c r="E175" s="184"/>
      <c r="F175" s="184"/>
      <c r="G175" s="184"/>
      <c r="H175" s="327"/>
      <c r="I175" s="301">
        <v>20.754739999999998</v>
      </c>
      <c r="J175" s="173"/>
      <c r="K175" s="301">
        <v>20.755</v>
      </c>
      <c r="L175" s="173"/>
      <c r="M175" s="173"/>
      <c r="N175" s="173"/>
      <c r="O175" s="173"/>
      <c r="P175" s="173"/>
      <c r="Q175" s="173"/>
      <c r="R175" s="221">
        <f t="shared" si="37"/>
        <v>20.755</v>
      </c>
      <c r="S175" s="301">
        <v>20.754739999999998</v>
      </c>
      <c r="T175" s="301">
        <v>20.754739999999998</v>
      </c>
      <c r="U175" s="446"/>
      <c r="V175" s="425"/>
      <c r="X175" s="312"/>
      <c r="Y175" s="312"/>
    </row>
    <row r="176" spans="1:25" s="10" customFormat="1" ht="30.75" customHeight="1">
      <c r="A176" s="490"/>
      <c r="B176" s="304"/>
      <c r="C176" s="627" t="s">
        <v>141</v>
      </c>
      <c r="D176" s="627" t="s">
        <v>299</v>
      </c>
      <c r="E176" s="184"/>
      <c r="F176" s="184"/>
      <c r="G176" s="184"/>
      <c r="H176" s="327"/>
      <c r="I176" s="301">
        <v>14.278770000000002</v>
      </c>
      <c r="J176" s="173"/>
      <c r="K176" s="301">
        <v>14.279</v>
      </c>
      <c r="L176" s="173"/>
      <c r="M176" s="173"/>
      <c r="N176" s="173"/>
      <c r="O176" s="173"/>
      <c r="P176" s="173"/>
      <c r="Q176" s="173"/>
      <c r="R176" s="221">
        <f t="shared" si="37"/>
        <v>14.279</v>
      </c>
      <c r="S176" s="301">
        <v>14.278770000000002</v>
      </c>
      <c r="T176" s="301">
        <v>14.278770000000002</v>
      </c>
      <c r="U176" s="446"/>
      <c r="V176" s="425"/>
      <c r="X176" s="312"/>
      <c r="Y176" s="312"/>
    </row>
    <row r="177" spans="1:25" s="10" customFormat="1" ht="30.75" customHeight="1">
      <c r="A177" s="490"/>
      <c r="B177" s="304"/>
      <c r="C177" s="699" t="s">
        <v>302</v>
      </c>
      <c r="D177" s="699"/>
      <c r="E177" s="184"/>
      <c r="F177" s="184"/>
      <c r="G177" s="184"/>
      <c r="H177" s="327"/>
      <c r="I177" s="301">
        <v>9.484800000000007</v>
      </c>
      <c r="J177" s="173"/>
      <c r="K177" s="301">
        <v>9.485</v>
      </c>
      <c r="L177" s="173"/>
      <c r="M177" s="173"/>
      <c r="N177" s="173"/>
      <c r="O177" s="173"/>
      <c r="P177" s="173"/>
      <c r="Q177" s="173"/>
      <c r="R177" s="221">
        <f t="shared" si="37"/>
        <v>9.485</v>
      </c>
      <c r="S177" s="301">
        <v>9.484800000000007</v>
      </c>
      <c r="T177" s="301">
        <v>9.484800000000007</v>
      </c>
      <c r="U177" s="446"/>
      <c r="V177" s="425"/>
      <c r="X177" s="312"/>
      <c r="Y177" s="312"/>
    </row>
    <row r="178" spans="1:22" s="3" customFormat="1" ht="31.5" customHeight="1">
      <c r="A178" s="491">
        <v>150122</v>
      </c>
      <c r="B178" s="306"/>
      <c r="C178" s="682" t="s">
        <v>340</v>
      </c>
      <c r="D178" s="683"/>
      <c r="E178" s="169"/>
      <c r="F178" s="311"/>
      <c r="G178" s="169"/>
      <c r="H178" s="319"/>
      <c r="I178" s="177">
        <f>I179+I180</f>
        <v>148.86559999999992</v>
      </c>
      <c r="J178" s="177">
        <f aca="true" t="shared" si="45" ref="J178:T178">J179+J180</f>
        <v>0</v>
      </c>
      <c r="K178" s="177">
        <f t="shared" si="45"/>
        <v>148.866</v>
      </c>
      <c r="L178" s="177">
        <f t="shared" si="45"/>
        <v>0</v>
      </c>
      <c r="M178" s="177">
        <f t="shared" si="45"/>
        <v>0</v>
      </c>
      <c r="N178" s="177">
        <f t="shared" si="45"/>
        <v>0</v>
      </c>
      <c r="O178" s="177">
        <f t="shared" si="45"/>
        <v>0</v>
      </c>
      <c r="P178" s="177">
        <f t="shared" si="45"/>
        <v>0</v>
      </c>
      <c r="Q178" s="177">
        <f t="shared" si="45"/>
        <v>0</v>
      </c>
      <c r="R178" s="223">
        <f t="shared" si="37"/>
        <v>148.866</v>
      </c>
      <c r="S178" s="177">
        <f t="shared" si="45"/>
        <v>148.86559999999992</v>
      </c>
      <c r="T178" s="177">
        <f t="shared" si="45"/>
        <v>148.86559999999992</v>
      </c>
      <c r="U178" s="444"/>
      <c r="V178" s="400"/>
    </row>
    <row r="179" spans="1:25" s="294" customFormat="1" ht="30.75" customHeight="1">
      <c r="A179" s="490"/>
      <c r="B179" s="304"/>
      <c r="C179" s="680" t="s">
        <v>296</v>
      </c>
      <c r="D179" s="680"/>
      <c r="E179" s="184"/>
      <c r="F179" s="184"/>
      <c r="G179" s="184"/>
      <c r="H179" s="327"/>
      <c r="I179" s="301">
        <v>113.61079999999993</v>
      </c>
      <c r="J179" s="173"/>
      <c r="K179" s="301">
        <v>113.611</v>
      </c>
      <c r="L179" s="173"/>
      <c r="M179" s="173"/>
      <c r="N179" s="173"/>
      <c r="O179" s="173"/>
      <c r="P179" s="173"/>
      <c r="Q179" s="173"/>
      <c r="R179" s="221">
        <f t="shared" si="37"/>
        <v>113.611</v>
      </c>
      <c r="S179" s="301">
        <v>113.61079999999993</v>
      </c>
      <c r="T179" s="301">
        <v>113.61079999999993</v>
      </c>
      <c r="U179" s="492"/>
      <c r="V179" s="425"/>
      <c r="X179" s="312"/>
      <c r="Y179" s="312"/>
    </row>
    <row r="180" spans="1:25" s="294" customFormat="1" ht="30.75" customHeight="1">
      <c r="A180" s="490"/>
      <c r="B180" s="304"/>
      <c r="C180" s="680" t="s">
        <v>304</v>
      </c>
      <c r="D180" s="680"/>
      <c r="E180" s="184"/>
      <c r="F180" s="184"/>
      <c r="G180" s="184"/>
      <c r="H180" s="327"/>
      <c r="I180" s="301">
        <v>35.2548</v>
      </c>
      <c r="J180" s="173"/>
      <c r="K180" s="301">
        <v>35.255</v>
      </c>
      <c r="L180" s="173"/>
      <c r="M180" s="173"/>
      <c r="N180" s="173"/>
      <c r="O180" s="173"/>
      <c r="P180" s="173"/>
      <c r="Q180" s="173"/>
      <c r="R180" s="221">
        <f t="shared" si="37"/>
        <v>35.255</v>
      </c>
      <c r="S180" s="301">
        <v>35.2548</v>
      </c>
      <c r="T180" s="301">
        <v>35.2548</v>
      </c>
      <c r="U180" s="492"/>
      <c r="V180" s="425"/>
      <c r="X180" s="312"/>
      <c r="Y180" s="312"/>
    </row>
    <row r="181" spans="1:22" s="343" customFormat="1" ht="17.25" customHeight="1">
      <c r="A181" s="493">
        <v>250404</v>
      </c>
      <c r="B181" s="344" t="s">
        <v>123</v>
      </c>
      <c r="C181" s="678" t="s">
        <v>55</v>
      </c>
      <c r="D181" s="679"/>
      <c r="E181" s="345">
        <v>371000</v>
      </c>
      <c r="F181" s="346"/>
      <c r="G181" s="345">
        <v>310000</v>
      </c>
      <c r="H181" s="347">
        <f aca="true" t="shared" si="46" ref="H181:Q181">H182+H183+H184+H185</f>
        <v>0</v>
      </c>
      <c r="I181" s="347">
        <f t="shared" si="46"/>
        <v>23.4966</v>
      </c>
      <c r="J181" s="347">
        <f t="shared" si="46"/>
        <v>310</v>
      </c>
      <c r="K181" s="347">
        <f t="shared" si="46"/>
        <v>23.497000000000003</v>
      </c>
      <c r="L181" s="347">
        <f t="shared" si="46"/>
        <v>0</v>
      </c>
      <c r="M181" s="347">
        <f t="shared" si="46"/>
        <v>0</v>
      </c>
      <c r="N181" s="347">
        <f t="shared" si="46"/>
        <v>0</v>
      </c>
      <c r="O181" s="347">
        <f t="shared" si="46"/>
        <v>0</v>
      </c>
      <c r="P181" s="347">
        <f t="shared" si="46"/>
        <v>0</v>
      </c>
      <c r="Q181" s="347">
        <f t="shared" si="46"/>
        <v>0</v>
      </c>
      <c r="R181" s="389">
        <f>R182+R183+R184+R185</f>
        <v>333.497</v>
      </c>
      <c r="S181" s="347">
        <f>S182+S183+S184+S185</f>
        <v>43.4966</v>
      </c>
      <c r="T181" s="347">
        <f>T182+T183+T184+T185</f>
        <v>23.4966</v>
      </c>
      <c r="U181" s="494">
        <f>U182+U183+U184+U185</f>
        <v>290</v>
      </c>
      <c r="V181" s="426"/>
    </row>
    <row r="182" spans="1:22" s="62" customFormat="1" ht="30" customHeight="1">
      <c r="A182" s="495"/>
      <c r="B182" s="186"/>
      <c r="C182" s="626" t="s">
        <v>308</v>
      </c>
      <c r="D182" s="626"/>
      <c r="E182" s="172"/>
      <c r="F182" s="179"/>
      <c r="G182" s="171"/>
      <c r="H182" s="323"/>
      <c r="I182" s="171"/>
      <c r="J182" s="174">
        <v>200</v>
      </c>
      <c r="K182" s="174"/>
      <c r="L182" s="174"/>
      <c r="M182" s="174"/>
      <c r="N182" s="174"/>
      <c r="O182" s="174"/>
      <c r="P182" s="174"/>
      <c r="Q182" s="174"/>
      <c r="R182" s="225">
        <f t="shared" si="37"/>
        <v>200</v>
      </c>
      <c r="S182" s="174">
        <v>20</v>
      </c>
      <c r="T182" s="174"/>
      <c r="U182" s="446">
        <f t="shared" si="43"/>
        <v>180</v>
      </c>
      <c r="V182" s="175"/>
    </row>
    <row r="183" spans="1:22" s="62" customFormat="1" ht="17.25" customHeight="1">
      <c r="A183" s="496"/>
      <c r="B183" s="186"/>
      <c r="C183" s="626" t="s">
        <v>305</v>
      </c>
      <c r="D183" s="626"/>
      <c r="E183" s="172"/>
      <c r="F183" s="179"/>
      <c r="G183" s="171"/>
      <c r="H183" s="323"/>
      <c r="I183" s="171"/>
      <c r="J183" s="187">
        <v>100</v>
      </c>
      <c r="K183" s="187"/>
      <c r="L183" s="187"/>
      <c r="M183" s="187"/>
      <c r="N183" s="187"/>
      <c r="O183" s="187"/>
      <c r="P183" s="187"/>
      <c r="Q183" s="187"/>
      <c r="R183" s="310">
        <f t="shared" si="37"/>
        <v>100</v>
      </c>
      <c r="S183" s="171"/>
      <c r="T183" s="171"/>
      <c r="U183" s="497">
        <f t="shared" si="43"/>
        <v>100</v>
      </c>
      <c r="V183" s="175"/>
    </row>
    <row r="184" spans="1:22" s="62" customFormat="1" ht="15.75" customHeight="1">
      <c r="A184" s="496"/>
      <c r="B184" s="186"/>
      <c r="C184" s="626" t="s">
        <v>306</v>
      </c>
      <c r="D184" s="626"/>
      <c r="E184" s="172"/>
      <c r="F184" s="179"/>
      <c r="G184" s="171"/>
      <c r="H184" s="323"/>
      <c r="I184" s="171"/>
      <c r="J184" s="187">
        <v>10</v>
      </c>
      <c r="K184" s="187"/>
      <c r="L184" s="187"/>
      <c r="M184" s="187"/>
      <c r="N184" s="187"/>
      <c r="O184" s="187"/>
      <c r="P184" s="187"/>
      <c r="Q184" s="187"/>
      <c r="R184" s="310">
        <f t="shared" si="37"/>
        <v>10</v>
      </c>
      <c r="S184" s="171"/>
      <c r="T184" s="171"/>
      <c r="U184" s="497">
        <f>R184-S184</f>
        <v>10</v>
      </c>
      <c r="V184" s="175"/>
    </row>
    <row r="185" spans="1:22" s="62" customFormat="1" ht="15.75" customHeight="1">
      <c r="A185" s="496"/>
      <c r="B185" s="186"/>
      <c r="C185" s="681" t="s">
        <v>239</v>
      </c>
      <c r="D185" s="681"/>
      <c r="E185" s="172"/>
      <c r="F185" s="179"/>
      <c r="G185" s="171"/>
      <c r="H185" s="323"/>
      <c r="I185" s="288">
        <f>I186+I187</f>
        <v>23.4966</v>
      </c>
      <c r="J185" s="288">
        <f aca="true" t="shared" si="47" ref="J185:U185">J186+J187</f>
        <v>0</v>
      </c>
      <c r="K185" s="288">
        <f t="shared" si="47"/>
        <v>23.497000000000003</v>
      </c>
      <c r="L185" s="288">
        <f t="shared" si="47"/>
        <v>0</v>
      </c>
      <c r="M185" s="288">
        <f t="shared" si="47"/>
        <v>0</v>
      </c>
      <c r="N185" s="288">
        <f t="shared" si="47"/>
        <v>0</v>
      </c>
      <c r="O185" s="288">
        <f t="shared" si="47"/>
        <v>0</v>
      </c>
      <c r="P185" s="288">
        <f t="shared" si="47"/>
        <v>0</v>
      </c>
      <c r="Q185" s="288">
        <f t="shared" si="47"/>
        <v>0</v>
      </c>
      <c r="R185" s="348">
        <f t="shared" si="37"/>
        <v>23.497000000000003</v>
      </c>
      <c r="S185" s="288">
        <f t="shared" si="47"/>
        <v>23.4966</v>
      </c>
      <c r="T185" s="288">
        <f t="shared" si="47"/>
        <v>23.4966</v>
      </c>
      <c r="U185" s="489">
        <f t="shared" si="47"/>
        <v>0</v>
      </c>
      <c r="V185" s="175"/>
    </row>
    <row r="186" spans="1:22" s="62" customFormat="1" ht="29.25" customHeight="1">
      <c r="A186" s="496"/>
      <c r="B186" s="186"/>
      <c r="C186" s="626" t="s">
        <v>307</v>
      </c>
      <c r="D186" s="626"/>
      <c r="E186" s="172"/>
      <c r="F186" s="179"/>
      <c r="G186" s="171"/>
      <c r="H186" s="323"/>
      <c r="I186" s="174">
        <v>3.897599999999997</v>
      </c>
      <c r="J186" s="187"/>
      <c r="K186" s="174">
        <v>3.898</v>
      </c>
      <c r="L186" s="187"/>
      <c r="M186" s="187"/>
      <c r="N186" s="187"/>
      <c r="O186" s="187"/>
      <c r="P186" s="187"/>
      <c r="Q186" s="187"/>
      <c r="R186" s="225">
        <f t="shared" si="37"/>
        <v>3.898</v>
      </c>
      <c r="S186" s="174">
        <v>3.897599999999997</v>
      </c>
      <c r="T186" s="174">
        <v>3.897599999999997</v>
      </c>
      <c r="U186" s="497"/>
      <c r="V186" s="175"/>
    </row>
    <row r="187" spans="1:22" s="62" customFormat="1" ht="16.5" customHeight="1">
      <c r="A187" s="498"/>
      <c r="B187" s="186"/>
      <c r="C187" s="626" t="s">
        <v>305</v>
      </c>
      <c r="D187" s="626"/>
      <c r="E187" s="172"/>
      <c r="F187" s="179"/>
      <c r="G187" s="171"/>
      <c r="H187" s="323"/>
      <c r="I187" s="174">
        <v>19.599000000000004</v>
      </c>
      <c r="J187" s="187"/>
      <c r="K187" s="174">
        <v>19.599000000000004</v>
      </c>
      <c r="L187" s="187"/>
      <c r="M187" s="187"/>
      <c r="N187" s="187"/>
      <c r="O187" s="187"/>
      <c r="P187" s="187"/>
      <c r="Q187" s="187"/>
      <c r="R187" s="310">
        <f t="shared" si="37"/>
        <v>19.599000000000004</v>
      </c>
      <c r="S187" s="174">
        <v>19.599000000000004</v>
      </c>
      <c r="T187" s="174">
        <v>19.599000000000004</v>
      </c>
      <c r="U187" s="497"/>
      <c r="V187" s="175"/>
    </row>
    <row r="188" spans="1:22" s="163" customFormat="1" ht="16.5" customHeight="1">
      <c r="A188" s="449" t="s">
        <v>75</v>
      </c>
      <c r="B188" s="217"/>
      <c r="C188" s="617" t="s">
        <v>76</v>
      </c>
      <c r="D188" s="617"/>
      <c r="E188" s="238">
        <f>E189</f>
        <v>990000</v>
      </c>
      <c r="F188" s="218">
        <f>F189</f>
        <v>0</v>
      </c>
      <c r="G188" s="218">
        <f>G189</f>
        <v>990000</v>
      </c>
      <c r="H188" s="319"/>
      <c r="I188" s="219">
        <f>I191</f>
        <v>69.58959999999999</v>
      </c>
      <c r="J188" s="219">
        <v>990</v>
      </c>
      <c r="K188" s="219">
        <f>K191</f>
        <v>69.58959999999999</v>
      </c>
      <c r="L188" s="219"/>
      <c r="M188" s="219"/>
      <c r="N188" s="219"/>
      <c r="O188" s="219"/>
      <c r="P188" s="219"/>
      <c r="Q188" s="219"/>
      <c r="R188" s="223">
        <f>R189+R191</f>
        <v>1059.5896</v>
      </c>
      <c r="S188" s="219">
        <f>S189+S191</f>
        <v>75.55959999999999</v>
      </c>
      <c r="T188" s="219">
        <f>T189+T191</f>
        <v>75.55959999999999</v>
      </c>
      <c r="U188" s="219">
        <f>U189+U191</f>
        <v>984.03</v>
      </c>
      <c r="V188" s="427"/>
    </row>
    <row r="189" spans="1:22" s="3" customFormat="1" ht="27.75" customHeight="1">
      <c r="A189" s="445" t="s">
        <v>77</v>
      </c>
      <c r="B189" s="168" t="s">
        <v>129</v>
      </c>
      <c r="C189" s="604" t="s">
        <v>78</v>
      </c>
      <c r="D189" s="604"/>
      <c r="E189" s="170">
        <f>E190</f>
        <v>990000</v>
      </c>
      <c r="F189" s="171"/>
      <c r="G189" s="171">
        <f>G190</f>
        <v>990000</v>
      </c>
      <c r="H189" s="323"/>
      <c r="I189" s="174"/>
      <c r="J189" s="174">
        <v>990</v>
      </c>
      <c r="K189" s="174"/>
      <c r="L189" s="174"/>
      <c r="M189" s="174"/>
      <c r="N189" s="174"/>
      <c r="O189" s="174"/>
      <c r="P189" s="174"/>
      <c r="Q189" s="174"/>
      <c r="R189" s="225">
        <f>R190</f>
        <v>990</v>
      </c>
      <c r="S189" s="174">
        <f>S190</f>
        <v>5.97</v>
      </c>
      <c r="T189" s="174">
        <f>T190</f>
        <v>5.97</v>
      </c>
      <c r="U189" s="174">
        <f>U190</f>
        <v>984.03</v>
      </c>
      <c r="V189" s="175"/>
    </row>
    <row r="190" spans="1:22" s="294" customFormat="1" ht="46.5" customHeight="1">
      <c r="A190" s="499"/>
      <c r="B190" s="386"/>
      <c r="C190" s="631" t="s">
        <v>309</v>
      </c>
      <c r="D190" s="631"/>
      <c r="E190" s="387">
        <v>990000</v>
      </c>
      <c r="F190" s="381"/>
      <c r="G190" s="184">
        <v>990000</v>
      </c>
      <c r="H190" s="327"/>
      <c r="I190" s="173"/>
      <c r="J190" s="173">
        <v>990</v>
      </c>
      <c r="K190" s="288"/>
      <c r="L190" s="288"/>
      <c r="M190" s="288"/>
      <c r="N190" s="288"/>
      <c r="O190" s="288"/>
      <c r="P190" s="288"/>
      <c r="Q190" s="288"/>
      <c r="R190" s="377">
        <v>990</v>
      </c>
      <c r="S190" s="184">
        <v>5.97</v>
      </c>
      <c r="T190" s="184">
        <v>5.97</v>
      </c>
      <c r="U190" s="447">
        <f t="shared" si="43"/>
        <v>984.03</v>
      </c>
      <c r="V190" s="420"/>
    </row>
    <row r="191" spans="1:22" s="62" customFormat="1" ht="18" customHeight="1">
      <c r="A191" s="500"/>
      <c r="B191" s="186"/>
      <c r="C191" s="633" t="s">
        <v>239</v>
      </c>
      <c r="D191" s="633"/>
      <c r="E191" s="172"/>
      <c r="F191" s="179"/>
      <c r="G191" s="171"/>
      <c r="H191" s="323"/>
      <c r="I191" s="174">
        <f aca="true" t="shared" si="48" ref="I191:Q191">I192+I193</f>
        <v>69.58959999999999</v>
      </c>
      <c r="J191" s="174">
        <f t="shared" si="48"/>
        <v>0</v>
      </c>
      <c r="K191" s="174">
        <f>K192+K193</f>
        <v>69.58959999999999</v>
      </c>
      <c r="L191" s="174">
        <f t="shared" si="48"/>
        <v>0</v>
      </c>
      <c r="M191" s="174">
        <f t="shared" si="48"/>
        <v>0</v>
      </c>
      <c r="N191" s="174">
        <f t="shared" si="48"/>
        <v>0</v>
      </c>
      <c r="O191" s="174">
        <f t="shared" si="48"/>
        <v>0</v>
      </c>
      <c r="P191" s="174">
        <f t="shared" si="48"/>
        <v>0</v>
      </c>
      <c r="Q191" s="174">
        <f t="shared" si="48"/>
        <v>0</v>
      </c>
      <c r="R191" s="310">
        <f>R192+R193</f>
        <v>69.58959999999999</v>
      </c>
      <c r="S191" s="174">
        <f>S192+S193</f>
        <v>69.58959999999999</v>
      </c>
      <c r="T191" s="174">
        <f>T192+T193</f>
        <v>69.58959999999999</v>
      </c>
      <c r="U191" s="447">
        <f t="shared" si="43"/>
        <v>0</v>
      </c>
      <c r="V191" s="175"/>
    </row>
    <row r="192" spans="1:22" s="294" customFormat="1" ht="27.75" customHeight="1">
      <c r="A192" s="501"/>
      <c r="B192" s="379"/>
      <c r="C192" s="634" t="s">
        <v>342</v>
      </c>
      <c r="D192" s="634"/>
      <c r="E192" s="380"/>
      <c r="F192" s="381"/>
      <c r="G192" s="382"/>
      <c r="H192" s="383"/>
      <c r="I192" s="305">
        <v>49.5896</v>
      </c>
      <c r="J192" s="385"/>
      <c r="K192" s="305">
        <v>49.5896</v>
      </c>
      <c r="L192" s="385"/>
      <c r="M192" s="385"/>
      <c r="N192" s="385"/>
      <c r="O192" s="385"/>
      <c r="P192" s="385"/>
      <c r="Q192" s="385"/>
      <c r="R192" s="388">
        <v>49.5896</v>
      </c>
      <c r="S192" s="305">
        <v>49.5896</v>
      </c>
      <c r="T192" s="305">
        <v>49.5896</v>
      </c>
      <c r="U192" s="447">
        <f t="shared" si="43"/>
        <v>0</v>
      </c>
      <c r="V192" s="428"/>
    </row>
    <row r="193" spans="1:22" s="294" customFormat="1" ht="46.5" customHeight="1">
      <c r="A193" s="502"/>
      <c r="B193" s="379"/>
      <c r="C193" s="634" t="s">
        <v>343</v>
      </c>
      <c r="D193" s="634"/>
      <c r="E193" s="380"/>
      <c r="F193" s="381"/>
      <c r="G193" s="382"/>
      <c r="H193" s="383"/>
      <c r="I193" s="305">
        <v>20</v>
      </c>
      <c r="J193" s="385"/>
      <c r="K193" s="305">
        <v>20</v>
      </c>
      <c r="L193" s="385"/>
      <c r="M193" s="385"/>
      <c r="N193" s="385"/>
      <c r="O193" s="385"/>
      <c r="P193" s="385"/>
      <c r="Q193" s="385"/>
      <c r="R193" s="377">
        <v>20</v>
      </c>
      <c r="S193" s="305">
        <v>20</v>
      </c>
      <c r="T193" s="305">
        <v>20</v>
      </c>
      <c r="U193" s="447">
        <f t="shared" si="43"/>
        <v>0</v>
      </c>
      <c r="V193" s="428"/>
    </row>
    <row r="194" spans="1:22" s="163" customFormat="1" ht="27.75" customHeight="1">
      <c r="A194" s="449" t="s">
        <v>80</v>
      </c>
      <c r="B194" s="217"/>
      <c r="C194" s="632" t="s">
        <v>92</v>
      </c>
      <c r="D194" s="632"/>
      <c r="E194" s="239">
        <f>E195</f>
        <v>17200</v>
      </c>
      <c r="F194" s="218">
        <f>F195</f>
        <v>0</v>
      </c>
      <c r="G194" s="218">
        <f>G195</f>
        <v>17200</v>
      </c>
      <c r="H194" s="319"/>
      <c r="I194" s="218"/>
      <c r="J194" s="219">
        <v>17.2</v>
      </c>
      <c r="K194" s="219"/>
      <c r="L194" s="219"/>
      <c r="M194" s="219"/>
      <c r="N194" s="219"/>
      <c r="O194" s="219"/>
      <c r="P194" s="219"/>
      <c r="Q194" s="219"/>
      <c r="R194" s="223">
        <f>J194</f>
        <v>17.2</v>
      </c>
      <c r="S194" s="218"/>
      <c r="T194" s="218"/>
      <c r="U194" s="450">
        <f t="shared" si="43"/>
        <v>17.2</v>
      </c>
      <c r="V194" s="427"/>
    </row>
    <row r="195" spans="1:22" ht="20.25" customHeight="1">
      <c r="A195" s="463">
        <v>250404</v>
      </c>
      <c r="B195" s="186" t="s">
        <v>123</v>
      </c>
      <c r="C195" s="635" t="s">
        <v>55</v>
      </c>
      <c r="D195" s="636"/>
      <c r="E195" s="170">
        <v>17200</v>
      </c>
      <c r="F195" s="179"/>
      <c r="G195" s="171">
        <v>17200</v>
      </c>
      <c r="H195" s="323"/>
      <c r="I195" s="171"/>
      <c r="J195" s="187">
        <v>17.2</v>
      </c>
      <c r="K195" s="187"/>
      <c r="L195" s="187"/>
      <c r="M195" s="187"/>
      <c r="N195" s="187"/>
      <c r="O195" s="187"/>
      <c r="P195" s="187"/>
      <c r="Q195" s="187"/>
      <c r="R195" s="225">
        <f>J195</f>
        <v>17.2</v>
      </c>
      <c r="S195" s="171"/>
      <c r="T195" s="171"/>
      <c r="U195" s="497">
        <f t="shared" si="43"/>
        <v>17.2</v>
      </c>
      <c r="V195" s="175"/>
    </row>
    <row r="196" spans="1:22" s="229" customFormat="1" ht="30" customHeight="1">
      <c r="A196" s="449" t="s">
        <v>82</v>
      </c>
      <c r="B196" s="217"/>
      <c r="C196" s="632" t="s">
        <v>83</v>
      </c>
      <c r="D196" s="632"/>
      <c r="E196" s="239">
        <f>E198</f>
        <v>8600</v>
      </c>
      <c r="F196" s="218">
        <f>F198</f>
        <v>0</v>
      </c>
      <c r="G196" s="218">
        <f>G198</f>
        <v>8600</v>
      </c>
      <c r="H196" s="319"/>
      <c r="I196" s="218"/>
      <c r="J196" s="219">
        <v>8.6</v>
      </c>
      <c r="K196" s="219">
        <f>K197</f>
        <v>100</v>
      </c>
      <c r="L196" s="219"/>
      <c r="M196" s="219"/>
      <c r="N196" s="219"/>
      <c r="O196" s="219"/>
      <c r="P196" s="219"/>
      <c r="Q196" s="219"/>
      <c r="R196" s="223">
        <f>R197+R198</f>
        <v>108.6</v>
      </c>
      <c r="S196" s="219">
        <f>S197+S198</f>
        <v>100</v>
      </c>
      <c r="T196" s="219">
        <f>T197+T198</f>
        <v>100</v>
      </c>
      <c r="U196" s="450">
        <f>U197+U198</f>
        <v>8.6</v>
      </c>
      <c r="V196" s="427"/>
    </row>
    <row r="197" spans="1:22" ht="102" customHeight="1">
      <c r="A197" s="503">
        <v>250344</v>
      </c>
      <c r="B197" s="186"/>
      <c r="C197" s="593" t="s">
        <v>344</v>
      </c>
      <c r="D197" s="594"/>
      <c r="E197" s="170"/>
      <c r="F197" s="179"/>
      <c r="G197" s="171"/>
      <c r="H197" s="323"/>
      <c r="I197" s="171"/>
      <c r="J197" s="174"/>
      <c r="K197" s="174">
        <v>100</v>
      </c>
      <c r="L197" s="174"/>
      <c r="M197" s="174"/>
      <c r="N197" s="174"/>
      <c r="O197" s="174"/>
      <c r="P197" s="174"/>
      <c r="Q197" s="174"/>
      <c r="R197" s="225">
        <f>K197</f>
        <v>100</v>
      </c>
      <c r="S197" s="174">
        <v>100</v>
      </c>
      <c r="T197" s="174">
        <v>100</v>
      </c>
      <c r="U197" s="446">
        <f t="shared" si="43"/>
        <v>0</v>
      </c>
      <c r="V197" s="175"/>
    </row>
    <row r="198" spans="1:22" ht="18.75" customHeight="1">
      <c r="A198" s="463">
        <v>250404</v>
      </c>
      <c r="B198" s="186" t="s">
        <v>123</v>
      </c>
      <c r="C198" s="635" t="s">
        <v>55</v>
      </c>
      <c r="D198" s="636"/>
      <c r="E198" s="170">
        <v>8600</v>
      </c>
      <c r="F198" s="179"/>
      <c r="G198" s="171">
        <v>8600</v>
      </c>
      <c r="H198" s="323"/>
      <c r="I198" s="171"/>
      <c r="J198" s="187">
        <v>8.6</v>
      </c>
      <c r="K198" s="187"/>
      <c r="L198" s="187"/>
      <c r="M198" s="187"/>
      <c r="N198" s="187"/>
      <c r="O198" s="187"/>
      <c r="P198" s="187"/>
      <c r="Q198" s="187"/>
      <c r="R198" s="274">
        <f>J198</f>
        <v>8.6</v>
      </c>
      <c r="S198" s="171"/>
      <c r="T198" s="171"/>
      <c r="U198" s="497">
        <f>R198-S198</f>
        <v>8.6</v>
      </c>
      <c r="V198" s="175"/>
    </row>
    <row r="199" spans="1:22" s="163" customFormat="1" ht="18" customHeight="1">
      <c r="A199" s="449" t="s">
        <v>64</v>
      </c>
      <c r="B199" s="217"/>
      <c r="C199" s="632" t="s">
        <v>65</v>
      </c>
      <c r="D199" s="632"/>
      <c r="E199" s="239">
        <f>E200</f>
        <v>10000</v>
      </c>
      <c r="F199" s="218">
        <f>F200</f>
        <v>0</v>
      </c>
      <c r="G199" s="218">
        <f>G200</f>
        <v>10000</v>
      </c>
      <c r="H199" s="319"/>
      <c r="I199" s="218"/>
      <c r="J199" s="219">
        <v>10</v>
      </c>
      <c r="K199" s="219"/>
      <c r="L199" s="219"/>
      <c r="M199" s="219"/>
      <c r="N199" s="219"/>
      <c r="O199" s="219"/>
      <c r="P199" s="219"/>
      <c r="Q199" s="219"/>
      <c r="R199" s="227">
        <f>R200</f>
        <v>10</v>
      </c>
      <c r="S199" s="218"/>
      <c r="T199" s="218"/>
      <c r="U199" s="450">
        <f t="shared" si="43"/>
        <v>10</v>
      </c>
      <c r="V199" s="427"/>
    </row>
    <row r="200" spans="1:22" ht="18" customHeight="1" thickBot="1">
      <c r="A200" s="504">
        <v>250404</v>
      </c>
      <c r="B200" s="199" t="s">
        <v>123</v>
      </c>
      <c r="C200" s="635" t="s">
        <v>55</v>
      </c>
      <c r="D200" s="636" t="s">
        <v>47</v>
      </c>
      <c r="E200" s="200">
        <v>10000</v>
      </c>
      <c r="F200" s="201"/>
      <c r="G200" s="192">
        <v>10000</v>
      </c>
      <c r="H200" s="338"/>
      <c r="I200" s="192"/>
      <c r="J200" s="202">
        <v>10</v>
      </c>
      <c r="K200" s="202"/>
      <c r="L200" s="202"/>
      <c r="M200" s="202"/>
      <c r="N200" s="202"/>
      <c r="O200" s="202"/>
      <c r="P200" s="202"/>
      <c r="Q200" s="202"/>
      <c r="R200" s="277">
        <f>J200</f>
        <v>10</v>
      </c>
      <c r="S200" s="192"/>
      <c r="T200" s="192"/>
      <c r="U200" s="505">
        <f t="shared" si="43"/>
        <v>10</v>
      </c>
      <c r="V200" s="421"/>
    </row>
    <row r="201" spans="1:22" s="356" customFormat="1" ht="18" customHeight="1" thickBot="1">
      <c r="A201" s="506"/>
      <c r="B201" s="352"/>
      <c r="C201" s="630" t="s">
        <v>45</v>
      </c>
      <c r="D201" s="630"/>
      <c r="E201" s="353" t="e">
        <f>E199+E196+E194+E188+E71+E69+E58+E51+E34+E27+E22+E11+E5</f>
        <v>#REF!</v>
      </c>
      <c r="F201" s="353" t="e">
        <f>F199+F196+F194+F188+F71+F69+F58+F51+F34+F27+F22+F11+F5</f>
        <v>#REF!</v>
      </c>
      <c r="G201" s="353" t="e">
        <f>G199+G196+G194+G188+G71+G69+G58+G51+G34+G27+G22+G11+G5</f>
        <v>#REF!</v>
      </c>
      <c r="H201" s="354"/>
      <c r="I201" s="354"/>
      <c r="J201" s="355">
        <f>J199+J196+J194+J188+J71+J69+J58+J56+J53+J51+J34+J27+J22+J11+J5</f>
        <v>56099.99999999999</v>
      </c>
      <c r="K201" s="355">
        <f>K199+K196+K194+K188+K71+K69+K58+K56+K53+K51+K34+K27+K22+K11+K5</f>
        <v>11364.12391</v>
      </c>
      <c r="L201" s="355">
        <f aca="true" t="shared" si="49" ref="L201:U201">L199+L196+L194+L188+L71+L69+L58+L56+L53+L51+L34+L27+L22+L11+L5</f>
        <v>0</v>
      </c>
      <c r="M201" s="355">
        <f t="shared" si="49"/>
        <v>0</v>
      </c>
      <c r="N201" s="355">
        <f t="shared" si="49"/>
        <v>0</v>
      </c>
      <c r="O201" s="355">
        <f t="shared" si="49"/>
        <v>0</v>
      </c>
      <c r="P201" s="355">
        <f t="shared" si="49"/>
        <v>0</v>
      </c>
      <c r="Q201" s="355">
        <f t="shared" si="49"/>
        <v>0</v>
      </c>
      <c r="R201" s="355">
        <f t="shared" si="49"/>
        <v>67464.12390999998</v>
      </c>
      <c r="S201" s="355">
        <f t="shared" si="49"/>
        <v>16310.569879999997</v>
      </c>
      <c r="T201" s="355">
        <f t="shared" si="49"/>
        <v>11760.3699</v>
      </c>
      <c r="U201" s="507">
        <f t="shared" si="49"/>
        <v>51253.54401000001</v>
      </c>
      <c r="V201" s="354"/>
    </row>
    <row r="202" spans="1:22" s="2" customFormat="1" ht="33" customHeight="1">
      <c r="A202" s="429"/>
      <c r="B202" s="429"/>
      <c r="C202" s="595" t="s">
        <v>345</v>
      </c>
      <c r="D202" s="595"/>
      <c r="E202" s="197"/>
      <c r="F202" s="197"/>
      <c r="G202" s="197"/>
      <c r="H202" s="197"/>
      <c r="I202" s="197"/>
      <c r="J202" s="369">
        <v>300</v>
      </c>
      <c r="K202" s="369"/>
      <c r="L202" s="369"/>
      <c r="M202" s="369"/>
      <c r="N202" s="369"/>
      <c r="O202" s="369"/>
      <c r="P202" s="369"/>
      <c r="Q202" s="369"/>
      <c r="R202" s="369">
        <v>300</v>
      </c>
      <c r="S202" s="369"/>
      <c r="T202" s="369"/>
      <c r="U202" s="369">
        <f t="shared" si="43"/>
        <v>300</v>
      </c>
      <c r="V202" s="212"/>
    </row>
    <row r="203" spans="1:22" s="2" customFormat="1" ht="12" customHeight="1">
      <c r="A203" s="204"/>
      <c r="B203" s="204"/>
      <c r="C203" s="205"/>
      <c r="D203" s="205"/>
      <c r="E203" s="204"/>
      <c r="F203" s="204"/>
      <c r="G203" s="204"/>
      <c r="H203" s="351"/>
      <c r="I203" s="204"/>
      <c r="J203" s="203"/>
      <c r="K203" s="203"/>
      <c r="L203" s="203"/>
      <c r="M203" s="203"/>
      <c r="N203" s="203"/>
      <c r="O203" s="203"/>
      <c r="P203" s="203"/>
      <c r="Q203" s="203"/>
      <c r="R203" s="205"/>
      <c r="S203" s="204"/>
      <c r="T203" s="204"/>
      <c r="U203" s="204"/>
      <c r="V203" s="204"/>
    </row>
    <row r="204" spans="1:22" ht="16.5" customHeight="1">
      <c r="A204" s="628"/>
      <c r="B204" s="628"/>
      <c r="C204" s="628"/>
      <c r="D204" s="628"/>
      <c r="E204" s="578"/>
      <c r="F204" s="578" t="s">
        <v>70</v>
      </c>
      <c r="G204" s="628"/>
      <c r="H204" s="628"/>
      <c r="I204" s="628"/>
      <c r="J204" s="628"/>
      <c r="K204" s="207"/>
      <c r="L204" s="207"/>
      <c r="M204" s="207"/>
      <c r="N204" s="207"/>
      <c r="O204" s="207"/>
      <c r="P204" s="207"/>
      <c r="Q204" s="207"/>
      <c r="R204" s="207"/>
      <c r="S204" s="207"/>
      <c r="T204" s="207"/>
      <c r="U204" s="207"/>
      <c r="V204" s="1"/>
    </row>
    <row r="205" spans="1:22" ht="15.75" customHeight="1">
      <c r="A205" s="628"/>
      <c r="B205" s="628"/>
      <c r="C205" s="628"/>
      <c r="D205" s="628"/>
      <c r="E205" s="208"/>
      <c r="F205" s="208"/>
      <c r="G205" s="209"/>
      <c r="H205" s="339"/>
      <c r="I205" s="209"/>
      <c r="J205" s="210"/>
      <c r="K205" s="210"/>
      <c r="L205" s="210"/>
      <c r="M205" s="210"/>
      <c r="N205" s="210"/>
      <c r="O205" s="210"/>
      <c r="P205" s="210"/>
      <c r="Q205" s="210"/>
      <c r="R205" s="278"/>
      <c r="S205" s="209"/>
      <c r="T205" s="209"/>
      <c r="U205" s="209"/>
      <c r="V205" s="209"/>
    </row>
    <row r="206" spans="1:22" ht="18.75" customHeight="1">
      <c r="A206" s="206"/>
      <c r="B206" s="206"/>
      <c r="C206" s="211"/>
      <c r="D206" s="211"/>
      <c r="E206" s="208"/>
      <c r="F206" s="208"/>
      <c r="G206" s="20"/>
      <c r="H206" s="340"/>
      <c r="I206" s="20"/>
      <c r="J206" s="203"/>
      <c r="K206" s="203"/>
      <c r="L206" s="203"/>
      <c r="M206" s="203"/>
      <c r="N206" s="203"/>
      <c r="O206" s="203"/>
      <c r="P206" s="203"/>
      <c r="Q206" s="203"/>
      <c r="R206" s="279"/>
      <c r="S206" s="20"/>
      <c r="T206" s="20"/>
      <c r="U206" s="20"/>
      <c r="V206" s="20"/>
    </row>
    <row r="207" spans="1:22" ht="36.75" customHeight="1">
      <c r="A207" s="2"/>
      <c r="B207" s="2"/>
      <c r="C207" s="629"/>
      <c r="D207" s="629"/>
      <c r="E207" s="209"/>
      <c r="F207" s="209"/>
      <c r="G207" s="209"/>
      <c r="H207" s="339"/>
      <c r="I207" s="209"/>
      <c r="J207" s="212"/>
      <c r="K207" s="212"/>
      <c r="L207" s="212"/>
      <c r="M207" s="212"/>
      <c r="N207" s="212"/>
      <c r="O207" s="212"/>
      <c r="P207" s="212"/>
      <c r="Q207" s="212"/>
      <c r="R207" s="278"/>
      <c r="S207" s="209"/>
      <c r="T207" s="209"/>
      <c r="U207" s="209"/>
      <c r="V207" s="209"/>
    </row>
    <row r="208" spans="1:22" ht="15.75">
      <c r="A208" s="2"/>
      <c r="B208" s="2"/>
      <c r="C208" s="213"/>
      <c r="D208" s="213"/>
      <c r="E208" s="208"/>
      <c r="F208" s="208"/>
      <c r="G208" s="208"/>
      <c r="H208" s="341"/>
      <c r="I208" s="208"/>
      <c r="J208" s="214"/>
      <c r="K208" s="214"/>
      <c r="L208" s="214"/>
      <c r="M208" s="214"/>
      <c r="N208" s="214"/>
      <c r="O208" s="214"/>
      <c r="P208" s="214"/>
      <c r="Q208" s="214"/>
      <c r="R208" s="280"/>
      <c r="S208" s="208"/>
      <c r="T208" s="208"/>
      <c r="U208" s="208"/>
      <c r="V208" s="208"/>
    </row>
    <row r="209" spans="1:22" ht="15.75">
      <c r="A209" s="2"/>
      <c r="B209" s="2"/>
      <c r="C209" s="213"/>
      <c r="D209" s="213"/>
      <c r="E209" s="208"/>
      <c r="F209" s="208"/>
      <c r="G209" s="208"/>
      <c r="H209" s="341"/>
      <c r="I209" s="208"/>
      <c r="J209" s="214"/>
      <c r="K209" s="214"/>
      <c r="L209" s="214"/>
      <c r="M209" s="214"/>
      <c r="N209" s="214"/>
      <c r="O209" s="214"/>
      <c r="P209" s="214"/>
      <c r="Q209" s="214"/>
      <c r="R209" s="280"/>
      <c r="S209" s="208"/>
      <c r="T209" s="208"/>
      <c r="U209" s="208"/>
      <c r="V209" s="208"/>
    </row>
    <row r="210" spans="1:22" ht="15.75">
      <c r="A210" s="2"/>
      <c r="B210" s="2"/>
      <c r="C210" s="213"/>
      <c r="D210" s="213"/>
      <c r="E210" s="208"/>
      <c r="F210" s="208"/>
      <c r="G210" s="208"/>
      <c r="H210" s="341"/>
      <c r="I210" s="208"/>
      <c r="J210" s="214"/>
      <c r="K210" s="214"/>
      <c r="L210" s="214"/>
      <c r="M210" s="214"/>
      <c r="N210" s="214"/>
      <c r="O210" s="214"/>
      <c r="P210" s="214"/>
      <c r="Q210" s="214"/>
      <c r="R210" s="280"/>
      <c r="S210" s="208"/>
      <c r="T210" s="208"/>
      <c r="U210" s="208"/>
      <c r="V210" s="208"/>
    </row>
    <row r="211" spans="1:22" ht="15.75">
      <c r="A211" s="2"/>
      <c r="B211" s="2"/>
      <c r="C211" s="213"/>
      <c r="D211" s="213"/>
      <c r="E211" s="208"/>
      <c r="F211" s="208"/>
      <c r="G211" s="208"/>
      <c r="H211" s="341"/>
      <c r="I211" s="208"/>
      <c r="J211" s="214"/>
      <c r="K211" s="214"/>
      <c r="L211" s="214"/>
      <c r="M211" s="214"/>
      <c r="N211" s="214"/>
      <c r="O211" s="214"/>
      <c r="P211" s="214"/>
      <c r="Q211" s="214"/>
      <c r="R211" s="280"/>
      <c r="S211" s="208"/>
      <c r="T211" s="208"/>
      <c r="U211" s="208"/>
      <c r="V211" s="208"/>
    </row>
  </sheetData>
  <sheetProtection/>
  <mergeCells count="241">
    <mergeCell ref="A14:A15"/>
    <mergeCell ref="A17:A18"/>
    <mergeCell ref="A67:A68"/>
    <mergeCell ref="C154:D154"/>
    <mergeCell ref="A148:A149"/>
    <mergeCell ref="C145:D145"/>
    <mergeCell ref="C148:D148"/>
    <mergeCell ref="C149:D149"/>
    <mergeCell ref="C144:D144"/>
    <mergeCell ref="C142:D142"/>
    <mergeCell ref="C176:D176"/>
    <mergeCell ref="C177:D177"/>
    <mergeCell ref="C155:D155"/>
    <mergeCell ref="C172:D172"/>
    <mergeCell ref="C161:D161"/>
    <mergeCell ref="C163:D163"/>
    <mergeCell ref="C164:D164"/>
    <mergeCell ref="C165:D165"/>
    <mergeCell ref="C166:D166"/>
    <mergeCell ref="A116:A119"/>
    <mergeCell ref="C146:D146"/>
    <mergeCell ref="C132:D132"/>
    <mergeCell ref="C136:D136"/>
    <mergeCell ref="C141:D141"/>
    <mergeCell ref="C134:D134"/>
    <mergeCell ref="C135:D135"/>
    <mergeCell ref="C143:D143"/>
    <mergeCell ref="C140:D140"/>
    <mergeCell ref="C139:D139"/>
    <mergeCell ref="A134:A137"/>
    <mergeCell ref="C137:D137"/>
    <mergeCell ref="C123:D123"/>
    <mergeCell ref="C124:D124"/>
    <mergeCell ref="C125:D125"/>
    <mergeCell ref="C126:D126"/>
    <mergeCell ref="A125:A126"/>
    <mergeCell ref="C129:D129"/>
    <mergeCell ref="C127:D127"/>
    <mergeCell ref="B91:D91"/>
    <mergeCell ref="C120:D120"/>
    <mergeCell ref="C130:D130"/>
    <mergeCell ref="A1:U1"/>
    <mergeCell ref="C116:D116"/>
    <mergeCell ref="C117:D117"/>
    <mergeCell ref="C118:D118"/>
    <mergeCell ref="B93:D93"/>
    <mergeCell ref="B94:D94"/>
    <mergeCell ref="B95:D95"/>
    <mergeCell ref="B98:D98"/>
    <mergeCell ref="B99:D99"/>
    <mergeCell ref="B100:D100"/>
    <mergeCell ref="B104:D104"/>
    <mergeCell ref="C119:D119"/>
    <mergeCell ref="C112:D112"/>
    <mergeCell ref="C106:D106"/>
    <mergeCell ref="B102:D102"/>
    <mergeCell ref="B103:D103"/>
    <mergeCell ref="C114:D114"/>
    <mergeCell ref="V3:V4"/>
    <mergeCell ref="B79:D79"/>
    <mergeCell ref="B80:D80"/>
    <mergeCell ref="C53:D53"/>
    <mergeCell ref="C56:D56"/>
    <mergeCell ref="C57:D57"/>
    <mergeCell ref="C72:D72"/>
    <mergeCell ref="C14:D14"/>
    <mergeCell ref="C15:D15"/>
    <mergeCell ref="C32:D32"/>
    <mergeCell ref="A42:A43"/>
    <mergeCell ref="A45:A46"/>
    <mergeCell ref="A48:A49"/>
    <mergeCell ref="B78:D78"/>
    <mergeCell ref="B74:D74"/>
    <mergeCell ref="B75:D75"/>
    <mergeCell ref="B76:D76"/>
    <mergeCell ref="C50:D50"/>
    <mergeCell ref="C51:D51"/>
    <mergeCell ref="C58:D58"/>
    <mergeCell ref="X171:Y171"/>
    <mergeCell ref="C133:D133"/>
    <mergeCell ref="C147:D147"/>
    <mergeCell ref="C151:D151"/>
    <mergeCell ref="C138:D138"/>
    <mergeCell ref="C150:D150"/>
    <mergeCell ref="C152:D152"/>
    <mergeCell ref="C153:D153"/>
    <mergeCell ref="C162:D162"/>
    <mergeCell ref="C181:D181"/>
    <mergeCell ref="C195:D195"/>
    <mergeCell ref="C171:D171"/>
    <mergeCell ref="C179:D179"/>
    <mergeCell ref="C180:D180"/>
    <mergeCell ref="C182:D182"/>
    <mergeCell ref="C184:D184"/>
    <mergeCell ref="C185:D185"/>
    <mergeCell ref="C178:D178"/>
    <mergeCell ref="C175:D175"/>
    <mergeCell ref="C186:D186"/>
    <mergeCell ref="A31:A32"/>
    <mergeCell ref="C37:D37"/>
    <mergeCell ref="C40:D40"/>
    <mergeCell ref="C33:D33"/>
    <mergeCell ref="C31:D31"/>
    <mergeCell ref="A37:A40"/>
    <mergeCell ref="C35:D35"/>
    <mergeCell ref="C38:D38"/>
    <mergeCell ref="C39:D39"/>
    <mergeCell ref="U3:U4"/>
    <mergeCell ref="P3:P4"/>
    <mergeCell ref="Q3:Q4"/>
    <mergeCell ref="N3:N4"/>
    <mergeCell ref="T3:T4"/>
    <mergeCell ref="R3:R4"/>
    <mergeCell ref="S3:S4"/>
    <mergeCell ref="O3:O4"/>
    <mergeCell ref="I3:I4"/>
    <mergeCell ref="L3:L4"/>
    <mergeCell ref="K3:K4"/>
    <mergeCell ref="J3:J4"/>
    <mergeCell ref="C5:D5"/>
    <mergeCell ref="C10:D10"/>
    <mergeCell ref="C6:D6"/>
    <mergeCell ref="G3:G4"/>
    <mergeCell ref="C7:D7"/>
    <mergeCell ref="C8:D8"/>
    <mergeCell ref="C54:D54"/>
    <mergeCell ref="C60:D60"/>
    <mergeCell ref="C64:D64"/>
    <mergeCell ref="C70:D70"/>
    <mergeCell ref="C65:D65"/>
    <mergeCell ref="C12:D12"/>
    <mergeCell ref="C63:D63"/>
    <mergeCell ref="C68:D68"/>
    <mergeCell ref="B85:D85"/>
    <mergeCell ref="C69:D69"/>
    <mergeCell ref="C66:D66"/>
    <mergeCell ref="C67:D67"/>
    <mergeCell ref="B77:D77"/>
    <mergeCell ref="B162:B164"/>
    <mergeCell ref="B82:D82"/>
    <mergeCell ref="B89:D89"/>
    <mergeCell ref="B90:D90"/>
    <mergeCell ref="B92:D92"/>
    <mergeCell ref="B87:D87"/>
    <mergeCell ref="C121:D121"/>
    <mergeCell ref="B97:D97"/>
    <mergeCell ref="B86:D86"/>
    <mergeCell ref="B88:D88"/>
    <mergeCell ref="A162:A164"/>
    <mergeCell ref="E3:E4"/>
    <mergeCell ref="F3:F4"/>
    <mergeCell ref="C131:D131"/>
    <mergeCell ref="C156:D156"/>
    <mergeCell ref="C157:D157"/>
    <mergeCell ref="C158:D158"/>
    <mergeCell ref="C159:D159"/>
    <mergeCell ref="C160:D160"/>
    <mergeCell ref="C128:D128"/>
    <mergeCell ref="C36:D36"/>
    <mergeCell ref="C61:D61"/>
    <mergeCell ref="C62:D62"/>
    <mergeCell ref="C115:D115"/>
    <mergeCell ref="C44:D44"/>
    <mergeCell ref="C47:D47"/>
    <mergeCell ref="C52:D52"/>
    <mergeCell ref="B101:D101"/>
    <mergeCell ref="B96:D96"/>
    <mergeCell ref="C105:D105"/>
    <mergeCell ref="M3:M4"/>
    <mergeCell ref="C71:D71"/>
    <mergeCell ref="C73:D73"/>
    <mergeCell ref="C11:D11"/>
    <mergeCell ref="C13:D13"/>
    <mergeCell ref="C16:D16"/>
    <mergeCell ref="C19:D19"/>
    <mergeCell ref="C22:D22"/>
    <mergeCell ref="C24:D24"/>
    <mergeCell ref="C34:D34"/>
    <mergeCell ref="C200:D200"/>
    <mergeCell ref="C198:D198"/>
    <mergeCell ref="C45:D45"/>
    <mergeCell ref="C46:D46"/>
    <mergeCell ref="C48:D48"/>
    <mergeCell ref="C49:D49"/>
    <mergeCell ref="C84:D84"/>
    <mergeCell ref="C122:D122"/>
    <mergeCell ref="B81:D81"/>
    <mergeCell ref="C55:D55"/>
    <mergeCell ref="C190:D190"/>
    <mergeCell ref="C194:D194"/>
    <mergeCell ref="C196:D196"/>
    <mergeCell ref="C199:D199"/>
    <mergeCell ref="C191:D191"/>
    <mergeCell ref="C192:D192"/>
    <mergeCell ref="C193:D193"/>
    <mergeCell ref="G204:J204"/>
    <mergeCell ref="A205:D205"/>
    <mergeCell ref="C207:D207"/>
    <mergeCell ref="A204:D204"/>
    <mergeCell ref="E204:F204"/>
    <mergeCell ref="C201:D201"/>
    <mergeCell ref="C188:D188"/>
    <mergeCell ref="C189:D189"/>
    <mergeCell ref="C167:D167"/>
    <mergeCell ref="C168:D168"/>
    <mergeCell ref="C169:D169"/>
    <mergeCell ref="C170:D170"/>
    <mergeCell ref="C187:D187"/>
    <mergeCell ref="C183:D183"/>
    <mergeCell ref="C173:D173"/>
    <mergeCell ref="C174:D174"/>
    <mergeCell ref="C20:D20"/>
    <mergeCell ref="C21:D21"/>
    <mergeCell ref="C25:D25"/>
    <mergeCell ref="C26:D26"/>
    <mergeCell ref="A3:A4"/>
    <mergeCell ref="B3:B4"/>
    <mergeCell ref="C3:D3"/>
    <mergeCell ref="C4:D4"/>
    <mergeCell ref="A7:A9"/>
    <mergeCell ref="C9:D9"/>
    <mergeCell ref="C30:D30"/>
    <mergeCell ref="C42:D42"/>
    <mergeCell ref="C43:D43"/>
    <mergeCell ref="C28:D28"/>
    <mergeCell ref="C41:D41"/>
    <mergeCell ref="C17:D17"/>
    <mergeCell ref="C18:D18"/>
    <mergeCell ref="C27:D27"/>
    <mergeCell ref="C29:D29"/>
    <mergeCell ref="C23:D23"/>
    <mergeCell ref="C197:D197"/>
    <mergeCell ref="C202:D202"/>
    <mergeCell ref="H3:H4"/>
    <mergeCell ref="C110:D110"/>
    <mergeCell ref="C113:D113"/>
    <mergeCell ref="C111:D111"/>
    <mergeCell ref="B107:D107"/>
    <mergeCell ref="C108:D108"/>
    <mergeCell ref="C109:D109"/>
    <mergeCell ref="C83:D83"/>
  </mergeCells>
  <printOptions/>
  <pageMargins left="0.29" right="0.32" top="0.53" bottom="0.19" header="0.56" footer="0.19"/>
  <pageSetup fitToHeight="3"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45"/>
  </sheetPr>
  <dimension ref="A1:H117"/>
  <sheetViews>
    <sheetView showZeros="0" tabSelected="1" view="pageBreakPreview" zoomScaleSheetLayoutView="100" zoomScalePageLayoutView="0" workbookViewId="0" topLeftCell="A1">
      <pane xSplit="3" ySplit="4" topLeftCell="D5" activePane="bottomRight" state="frozen"/>
      <selection pane="topLeft" activeCell="A1" sqref="A1"/>
      <selection pane="topRight" activeCell="I1" sqref="I1"/>
      <selection pane="bottomLeft" activeCell="A5" sqref="A5"/>
      <selection pane="bottomRight" activeCell="A1" sqref="A1:F1"/>
    </sheetView>
  </sheetViews>
  <sheetFormatPr defaultColWidth="9.140625" defaultRowHeight="12.75"/>
  <cols>
    <col min="1" max="1" width="8.421875" style="1" customWidth="1"/>
    <col min="2" max="2" width="25.57421875" style="1" customWidth="1"/>
    <col min="3" max="3" width="41.421875" style="1" customWidth="1"/>
    <col min="4" max="4" width="13.00390625" style="26" customWidth="1"/>
    <col min="5" max="5" width="13.7109375" style="26" customWidth="1"/>
    <col min="6" max="6" width="9.8515625" style="26" customWidth="1"/>
    <col min="7" max="16384" width="9.140625" style="1" customWidth="1"/>
  </cols>
  <sheetData>
    <row r="1" spans="1:6" ht="31.5" customHeight="1">
      <c r="A1" s="711" t="s">
        <v>8</v>
      </c>
      <c r="B1" s="711"/>
      <c r="C1" s="711"/>
      <c r="D1" s="711"/>
      <c r="E1" s="711"/>
      <c r="F1" s="711"/>
    </row>
    <row r="2" spans="1:6" ht="13.5" customHeight="1" thickBot="1">
      <c r="A2" s="30"/>
      <c r="D2" s="5"/>
      <c r="E2" s="543" t="s">
        <v>23</v>
      </c>
      <c r="F2" s="543"/>
    </row>
    <row r="3" spans="1:6" ht="23.25" customHeight="1">
      <c r="A3" s="721" t="s">
        <v>166</v>
      </c>
      <c r="B3" s="544" t="s">
        <v>185</v>
      </c>
      <c r="C3" s="544"/>
      <c r="D3" s="661" t="s">
        <v>176</v>
      </c>
      <c r="E3" s="661" t="s">
        <v>272</v>
      </c>
      <c r="F3" s="714" t="s">
        <v>175</v>
      </c>
    </row>
    <row r="4" spans="1:6" ht="15.75" customHeight="1" thickBot="1">
      <c r="A4" s="722"/>
      <c r="B4" s="545" t="s">
        <v>161</v>
      </c>
      <c r="C4" s="545"/>
      <c r="D4" s="662"/>
      <c r="E4" s="662"/>
      <c r="F4" s="715"/>
    </row>
    <row r="5" spans="1:6" s="3" customFormat="1" ht="15.75" customHeight="1">
      <c r="A5" s="521">
        <v>47</v>
      </c>
      <c r="B5" s="720" t="s">
        <v>29</v>
      </c>
      <c r="C5" s="720"/>
      <c r="D5" s="522">
        <v>29067.0868</v>
      </c>
      <c r="E5" s="522">
        <v>25971.0492</v>
      </c>
      <c r="F5" s="525">
        <v>89.3</v>
      </c>
    </row>
    <row r="6" spans="1:6" s="3" customFormat="1" ht="16.5" customHeight="1">
      <c r="A6" s="443" t="s">
        <v>33</v>
      </c>
      <c r="B6" s="601" t="s">
        <v>31</v>
      </c>
      <c r="C6" s="601"/>
      <c r="D6" s="287">
        <v>12146.600800000002</v>
      </c>
      <c r="E6" s="287">
        <v>11449.016699999998</v>
      </c>
      <c r="F6" s="469">
        <v>94.25696035058628</v>
      </c>
    </row>
    <row r="7" spans="1:6" s="376" customFormat="1" ht="17.25" customHeight="1">
      <c r="A7" s="445" t="s">
        <v>34</v>
      </c>
      <c r="B7" s="604" t="s">
        <v>32</v>
      </c>
      <c r="C7" s="604"/>
      <c r="D7" s="174">
        <v>2258.5119999999997</v>
      </c>
      <c r="E7" s="174">
        <v>2072.33669</v>
      </c>
      <c r="F7" s="446">
        <v>91.75672699547313</v>
      </c>
    </row>
    <row r="8" spans="1:6" s="376" customFormat="1" ht="30" customHeight="1">
      <c r="A8" s="445" t="s">
        <v>35</v>
      </c>
      <c r="B8" s="604" t="s">
        <v>90</v>
      </c>
      <c r="C8" s="604"/>
      <c r="D8" s="174">
        <v>8789.44</v>
      </c>
      <c r="E8" s="174">
        <v>8312.15012</v>
      </c>
      <c r="F8" s="446">
        <v>94.56973504569119</v>
      </c>
    </row>
    <row r="9" spans="1:6" s="376" customFormat="1" ht="30" customHeight="1">
      <c r="A9" s="445" t="s">
        <v>89</v>
      </c>
      <c r="B9" s="604" t="s">
        <v>132</v>
      </c>
      <c r="C9" s="604"/>
      <c r="D9" s="174">
        <v>400</v>
      </c>
      <c r="E9" s="190">
        <v>399.99988</v>
      </c>
      <c r="F9" s="446">
        <v>99.99997</v>
      </c>
    </row>
    <row r="10" spans="1:6" s="376" customFormat="1" ht="17.25" customHeight="1">
      <c r="A10" s="445" t="s">
        <v>240</v>
      </c>
      <c r="B10" s="604" t="s">
        <v>237</v>
      </c>
      <c r="C10" s="604"/>
      <c r="D10" s="190">
        <v>533.249</v>
      </c>
      <c r="E10" s="190">
        <v>533.24821</v>
      </c>
      <c r="F10" s="446">
        <v>99.99985185157402</v>
      </c>
    </row>
    <row r="11" spans="1:6" s="376" customFormat="1" ht="30.75" customHeight="1">
      <c r="A11" s="445" t="s">
        <v>242</v>
      </c>
      <c r="B11" s="604" t="s">
        <v>19</v>
      </c>
      <c r="C11" s="604"/>
      <c r="D11" s="190">
        <v>57.968</v>
      </c>
      <c r="E11" s="190">
        <v>57.9672</v>
      </c>
      <c r="F11" s="446">
        <v>99.99861992823625</v>
      </c>
    </row>
    <row r="12" spans="1:6" s="520" customFormat="1" ht="22.5" customHeight="1">
      <c r="A12" s="445" t="s">
        <v>241</v>
      </c>
      <c r="B12" s="719" t="s">
        <v>20</v>
      </c>
      <c r="C12" s="719"/>
      <c r="D12" s="190">
        <v>107.4318</v>
      </c>
      <c r="E12" s="190">
        <v>73.3146</v>
      </c>
      <c r="F12" s="446">
        <v>68.24292248663804</v>
      </c>
    </row>
    <row r="13" spans="1:6" s="62" customFormat="1" ht="17.25" customHeight="1">
      <c r="A13" s="443" t="s">
        <v>36</v>
      </c>
      <c r="B13" s="601" t="s">
        <v>187</v>
      </c>
      <c r="C13" s="601"/>
      <c r="D13" s="287">
        <v>6322.903</v>
      </c>
      <c r="E13" s="287">
        <v>5157.029279999999</v>
      </c>
      <c r="F13" s="469">
        <v>81.56110065265905</v>
      </c>
    </row>
    <row r="14" spans="1:6" s="376" customFormat="1" ht="15" customHeight="1">
      <c r="A14" s="445" t="s">
        <v>130</v>
      </c>
      <c r="B14" s="604" t="s">
        <v>135</v>
      </c>
      <c r="C14" s="604"/>
      <c r="D14" s="174">
        <v>4419.09</v>
      </c>
      <c r="E14" s="174">
        <v>3374.8992</v>
      </c>
      <c r="F14" s="446">
        <v>76.37090894279139</v>
      </c>
    </row>
    <row r="15" spans="1:6" s="376" customFormat="1" ht="16.5" customHeight="1">
      <c r="A15" s="445" t="s">
        <v>119</v>
      </c>
      <c r="B15" s="604" t="s">
        <v>131</v>
      </c>
      <c r="C15" s="604"/>
      <c r="D15" s="174">
        <v>1450</v>
      </c>
      <c r="E15" s="174">
        <v>1346.74703</v>
      </c>
      <c r="F15" s="446">
        <v>92.87910551724138</v>
      </c>
    </row>
    <row r="16" spans="1:6" s="376" customFormat="1" ht="16.5" customHeight="1">
      <c r="A16" s="445" t="s">
        <v>37</v>
      </c>
      <c r="B16" s="643" t="s">
        <v>6</v>
      </c>
      <c r="C16" s="643"/>
      <c r="D16" s="190">
        <v>423.813</v>
      </c>
      <c r="E16" s="190">
        <v>422.03424999999993</v>
      </c>
      <c r="F16" s="446">
        <v>99.58029838631658</v>
      </c>
    </row>
    <row r="17" spans="1:6" s="376" customFormat="1" ht="16.5" customHeight="1">
      <c r="A17" s="445" t="s">
        <v>86</v>
      </c>
      <c r="B17" s="643" t="s">
        <v>87</v>
      </c>
      <c r="C17" s="643"/>
      <c r="D17" s="190">
        <v>30</v>
      </c>
      <c r="E17" s="523">
        <v>13.3488</v>
      </c>
      <c r="F17" s="446">
        <v>44.496</v>
      </c>
    </row>
    <row r="18" spans="1:6" ht="18" customHeight="1">
      <c r="A18" s="443" t="s">
        <v>43</v>
      </c>
      <c r="B18" s="601" t="s">
        <v>2</v>
      </c>
      <c r="C18" s="601"/>
      <c r="D18" s="287">
        <v>300</v>
      </c>
      <c r="E18" s="287">
        <v>293.59425999999996</v>
      </c>
      <c r="F18" s="469">
        <v>97.86475333333333</v>
      </c>
    </row>
    <row r="19" spans="1:6" s="376" customFormat="1" ht="30.75" customHeight="1">
      <c r="A19" s="445" t="s">
        <v>3</v>
      </c>
      <c r="B19" s="643" t="s">
        <v>7</v>
      </c>
      <c r="C19" s="643"/>
      <c r="D19" s="174">
        <v>150</v>
      </c>
      <c r="E19" s="190">
        <v>149.41566</v>
      </c>
      <c r="F19" s="446">
        <v>99.61044</v>
      </c>
    </row>
    <row r="20" spans="1:6" s="376" customFormat="1" ht="16.5" customHeight="1">
      <c r="A20" s="445" t="s">
        <v>190</v>
      </c>
      <c r="B20" s="643" t="s">
        <v>5</v>
      </c>
      <c r="C20" s="643"/>
      <c r="D20" s="174">
        <v>150</v>
      </c>
      <c r="E20" s="174">
        <v>144.1786</v>
      </c>
      <c r="F20" s="446">
        <v>96.11906666666667</v>
      </c>
    </row>
    <row r="21" spans="1:6" ht="15.75" customHeight="1">
      <c r="A21" s="443" t="s">
        <v>49</v>
      </c>
      <c r="B21" s="601" t="s">
        <v>50</v>
      </c>
      <c r="C21" s="601"/>
      <c r="D21" s="287">
        <v>2669.2309999999998</v>
      </c>
      <c r="E21" s="287">
        <v>2366.80229</v>
      </c>
      <c r="F21" s="469">
        <v>88.66981876053441</v>
      </c>
    </row>
    <row r="22" spans="1:6" s="376" customFormat="1" ht="16.5" customHeight="1">
      <c r="A22" s="445">
        <v>100102</v>
      </c>
      <c r="B22" s="713" t="s">
        <v>271</v>
      </c>
      <c r="C22" s="713"/>
      <c r="D22" s="190">
        <v>202.82299999999998</v>
      </c>
      <c r="E22" s="190">
        <v>201.51832000000002</v>
      </c>
      <c r="F22" s="446">
        <v>99.35673962026004</v>
      </c>
    </row>
    <row r="23" spans="1:6" s="376" customFormat="1" ht="15.75" customHeight="1">
      <c r="A23" s="445" t="s">
        <v>346</v>
      </c>
      <c r="B23" s="713" t="s">
        <v>347</v>
      </c>
      <c r="C23" s="713"/>
      <c r="D23" s="190">
        <v>100</v>
      </c>
      <c r="E23" s="190">
        <v>40.39115</v>
      </c>
      <c r="F23" s="446">
        <v>40.39115</v>
      </c>
    </row>
    <row r="24" spans="1:6" s="376" customFormat="1" ht="15.75" customHeight="1">
      <c r="A24" s="445" t="s">
        <v>105</v>
      </c>
      <c r="B24" s="713" t="s">
        <v>44</v>
      </c>
      <c r="C24" s="713"/>
      <c r="D24" s="190">
        <v>2366.408</v>
      </c>
      <c r="E24" s="190">
        <v>2124.89282</v>
      </c>
      <c r="F24" s="446">
        <v>89.79401776870262</v>
      </c>
    </row>
    <row r="25" spans="1:6" ht="16.5" customHeight="1">
      <c r="A25" s="443" t="s">
        <v>38</v>
      </c>
      <c r="B25" s="601" t="s">
        <v>39</v>
      </c>
      <c r="C25" s="601"/>
      <c r="D25" s="287">
        <v>1320.858</v>
      </c>
      <c r="E25" s="287">
        <v>1203.4925</v>
      </c>
      <c r="F25" s="469">
        <v>91.11444985002174</v>
      </c>
    </row>
    <row r="26" spans="1:6" s="376" customFormat="1" ht="16.5" customHeight="1">
      <c r="A26" s="445" t="s">
        <v>71</v>
      </c>
      <c r="B26" s="712" t="s">
        <v>72</v>
      </c>
      <c r="C26" s="712"/>
      <c r="D26" s="190">
        <v>612.52</v>
      </c>
      <c r="E26" s="190">
        <v>554.75003</v>
      </c>
      <c r="F26" s="446">
        <v>90.56847613139163</v>
      </c>
    </row>
    <row r="27" spans="1:6" s="376" customFormat="1" ht="15.75" customHeight="1">
      <c r="A27" s="445">
        <v>110202</v>
      </c>
      <c r="B27" s="712" t="s">
        <v>91</v>
      </c>
      <c r="C27" s="712"/>
      <c r="D27" s="190">
        <v>549.533</v>
      </c>
      <c r="E27" s="190">
        <v>494.00947</v>
      </c>
      <c r="F27" s="446">
        <v>89.8962337111693</v>
      </c>
    </row>
    <row r="28" spans="1:6" s="376" customFormat="1" ht="15.75" customHeight="1">
      <c r="A28" s="519" t="s">
        <v>40</v>
      </c>
      <c r="B28" s="712" t="s">
        <v>41</v>
      </c>
      <c r="C28" s="712"/>
      <c r="D28" s="190">
        <v>158.805</v>
      </c>
      <c r="E28" s="190">
        <v>154.733</v>
      </c>
      <c r="F28" s="446">
        <v>97.43584899719781</v>
      </c>
    </row>
    <row r="29" spans="1:6" ht="15" customHeight="1">
      <c r="A29" s="514" t="s">
        <v>51</v>
      </c>
      <c r="B29" s="650" t="s">
        <v>52</v>
      </c>
      <c r="C29" s="650"/>
      <c r="D29" s="287">
        <v>4170.997</v>
      </c>
      <c r="E29" s="287">
        <v>3567.1215199999997</v>
      </c>
      <c r="F29" s="444">
        <v>85.5220351393204</v>
      </c>
    </row>
    <row r="30" spans="1:6" s="376" customFormat="1" ht="18" customHeight="1">
      <c r="A30" s="503">
        <v>150101</v>
      </c>
      <c r="B30" s="604" t="s">
        <v>30</v>
      </c>
      <c r="C30" s="604"/>
      <c r="D30" s="174">
        <v>4022.131</v>
      </c>
      <c r="E30" s="174">
        <v>3418.2559199999996</v>
      </c>
      <c r="F30" s="446">
        <v>84.98619065366096</v>
      </c>
    </row>
    <row r="31" spans="1:6" s="376" customFormat="1" ht="16.5" customHeight="1">
      <c r="A31" s="485"/>
      <c r="B31" s="604" t="s">
        <v>152</v>
      </c>
      <c r="C31" s="604"/>
      <c r="D31" s="174">
        <v>300</v>
      </c>
      <c r="E31" s="190">
        <v>294.676</v>
      </c>
      <c r="F31" s="446"/>
    </row>
    <row r="32" spans="1:6" s="376" customFormat="1" ht="32.25" customHeight="1">
      <c r="A32" s="485"/>
      <c r="B32" s="604" t="s">
        <v>274</v>
      </c>
      <c r="C32" s="604"/>
      <c r="D32" s="174">
        <v>50</v>
      </c>
      <c r="E32" s="190">
        <v>49.9998</v>
      </c>
      <c r="F32" s="446"/>
    </row>
    <row r="33" spans="1:6" s="376" customFormat="1" ht="30" customHeight="1">
      <c r="A33" s="485"/>
      <c r="B33" s="604" t="s">
        <v>9</v>
      </c>
      <c r="C33" s="604"/>
      <c r="D33" s="174">
        <v>100</v>
      </c>
      <c r="E33" s="190">
        <v>62.14544</v>
      </c>
      <c r="F33" s="446"/>
    </row>
    <row r="34" spans="1:6" s="376" customFormat="1" ht="32.25" customHeight="1">
      <c r="A34" s="485"/>
      <c r="B34" s="604" t="s">
        <v>10</v>
      </c>
      <c r="C34" s="604"/>
      <c r="D34" s="174">
        <v>100</v>
      </c>
      <c r="E34" s="174"/>
      <c r="F34" s="444">
        <v>0</v>
      </c>
    </row>
    <row r="35" spans="1:6" s="376" customFormat="1" ht="30.75" customHeight="1">
      <c r="A35" s="485"/>
      <c r="B35" s="604" t="s">
        <v>273</v>
      </c>
      <c r="C35" s="604"/>
      <c r="D35" s="174">
        <v>300</v>
      </c>
      <c r="E35" s="174">
        <v>204.6752</v>
      </c>
      <c r="F35" s="378"/>
    </row>
    <row r="36" spans="1:6" s="376" customFormat="1" ht="33" customHeight="1">
      <c r="A36" s="485"/>
      <c r="B36" s="604" t="s">
        <v>11</v>
      </c>
      <c r="C36" s="604"/>
      <c r="D36" s="174">
        <v>880</v>
      </c>
      <c r="E36" s="174">
        <v>696.81823</v>
      </c>
      <c r="F36" s="378"/>
    </row>
    <row r="37" spans="1:6" s="376" customFormat="1" ht="30" customHeight="1">
      <c r="A37" s="485"/>
      <c r="B37" s="731" t="s">
        <v>275</v>
      </c>
      <c r="C37" s="731"/>
      <c r="D37" s="174">
        <v>827</v>
      </c>
      <c r="E37" s="190">
        <v>826.3082</v>
      </c>
      <c r="F37" s="378"/>
    </row>
    <row r="38" spans="1:6" s="376" customFormat="1" ht="32.25" customHeight="1">
      <c r="A38" s="485"/>
      <c r="B38" s="731" t="s">
        <v>12</v>
      </c>
      <c r="C38" s="731"/>
      <c r="D38" s="174">
        <v>820</v>
      </c>
      <c r="E38" s="190">
        <v>812.87745</v>
      </c>
      <c r="F38" s="378"/>
    </row>
    <row r="39" spans="1:6" s="376" customFormat="1" ht="30" customHeight="1">
      <c r="A39" s="485"/>
      <c r="B39" s="604" t="s">
        <v>142</v>
      </c>
      <c r="C39" s="604"/>
      <c r="D39" s="174">
        <v>200</v>
      </c>
      <c r="E39" s="190">
        <v>55.19204</v>
      </c>
      <c r="F39" s="378"/>
    </row>
    <row r="40" spans="1:6" s="376" customFormat="1" ht="45" customHeight="1">
      <c r="A40" s="485"/>
      <c r="B40" s="604" t="s">
        <v>13</v>
      </c>
      <c r="C40" s="604"/>
      <c r="D40" s="174">
        <v>30</v>
      </c>
      <c r="E40" s="190">
        <v>27.0348</v>
      </c>
      <c r="F40" s="378"/>
    </row>
    <row r="41" spans="1:6" s="376" customFormat="1" ht="31.5" customHeight="1">
      <c r="A41" s="485"/>
      <c r="B41" s="716" t="s">
        <v>14</v>
      </c>
      <c r="C41" s="716"/>
      <c r="D41" s="174">
        <v>27</v>
      </c>
      <c r="E41" s="190">
        <v>17.0628</v>
      </c>
      <c r="F41" s="378"/>
    </row>
    <row r="42" spans="1:6" s="376" customFormat="1" ht="30" customHeight="1">
      <c r="A42" s="485"/>
      <c r="B42" s="604" t="s">
        <v>276</v>
      </c>
      <c r="C42" s="604"/>
      <c r="D42" s="174">
        <v>150</v>
      </c>
      <c r="E42" s="190">
        <v>133.337</v>
      </c>
      <c r="F42" s="378"/>
    </row>
    <row r="43" spans="1:6" s="376" customFormat="1" ht="14.25" customHeight="1">
      <c r="A43" s="516"/>
      <c r="B43" s="743" t="s">
        <v>279</v>
      </c>
      <c r="C43" s="743"/>
      <c r="D43" s="190">
        <v>238.13099999999997</v>
      </c>
      <c r="E43" s="190">
        <v>238.12895999999998</v>
      </c>
      <c r="F43" s="378"/>
    </row>
    <row r="44" spans="1:6" s="376" customFormat="1" ht="18" customHeight="1">
      <c r="A44" s="503">
        <v>150122</v>
      </c>
      <c r="B44" s="643" t="s">
        <v>280</v>
      </c>
      <c r="C44" s="643"/>
      <c r="D44" s="174">
        <v>148.866</v>
      </c>
      <c r="E44" s="174">
        <v>148.86559999999992</v>
      </c>
      <c r="F44" s="378">
        <v>100</v>
      </c>
    </row>
    <row r="45" spans="1:6" s="376" customFormat="1" ht="17.25" customHeight="1">
      <c r="A45" s="463">
        <v>250404</v>
      </c>
      <c r="B45" s="643" t="s">
        <v>55</v>
      </c>
      <c r="C45" s="643"/>
      <c r="D45" s="187">
        <v>2136.497</v>
      </c>
      <c r="E45" s="187">
        <v>1933.99265</v>
      </c>
      <c r="F45" s="497">
        <v>90.56582189492927</v>
      </c>
    </row>
    <row r="46" spans="1:6" s="376" customFormat="1" ht="15.75" customHeight="1">
      <c r="A46" s="495"/>
      <c r="B46" s="710" t="s">
        <v>351</v>
      </c>
      <c r="C46" s="710"/>
      <c r="D46" s="187">
        <v>1200</v>
      </c>
      <c r="E46" s="187">
        <v>1041.28816</v>
      </c>
      <c r="F46" s="497"/>
    </row>
    <row r="47" spans="1:6" s="376" customFormat="1" ht="15.75" customHeight="1">
      <c r="A47" s="496"/>
      <c r="B47" s="710" t="s">
        <v>355</v>
      </c>
      <c r="C47" s="710"/>
      <c r="D47" s="187">
        <v>180</v>
      </c>
      <c r="E47" s="187">
        <v>176.60864</v>
      </c>
      <c r="F47" s="497"/>
    </row>
    <row r="48" spans="1:6" s="376" customFormat="1" ht="15.75" customHeight="1">
      <c r="A48" s="496"/>
      <c r="B48" s="710" t="s">
        <v>356</v>
      </c>
      <c r="C48" s="710"/>
      <c r="D48" s="187">
        <v>50</v>
      </c>
      <c r="E48" s="187">
        <v>49.1828</v>
      </c>
      <c r="F48" s="497"/>
    </row>
    <row r="49" spans="1:6" s="376" customFormat="1" ht="15.75" customHeight="1">
      <c r="A49" s="496"/>
      <c r="B49" s="710" t="s">
        <v>354</v>
      </c>
      <c r="C49" s="710"/>
      <c r="D49" s="187">
        <v>200</v>
      </c>
      <c r="E49" s="187">
        <v>199.77446</v>
      </c>
      <c r="F49" s="497"/>
    </row>
    <row r="50" spans="1:6" s="376" customFormat="1" ht="15.75" customHeight="1">
      <c r="A50" s="496"/>
      <c r="B50" s="710" t="s">
        <v>357</v>
      </c>
      <c r="C50" s="710"/>
      <c r="D50" s="187">
        <v>333</v>
      </c>
      <c r="E50" s="187">
        <v>293.64911</v>
      </c>
      <c r="F50" s="497"/>
    </row>
    <row r="51" spans="1:6" s="376" customFormat="1" ht="15.75" customHeight="1">
      <c r="A51" s="496"/>
      <c r="B51" s="710" t="s">
        <v>353</v>
      </c>
      <c r="C51" s="710"/>
      <c r="D51" s="187">
        <v>150</v>
      </c>
      <c r="E51" s="187">
        <v>149.99288</v>
      </c>
      <c r="F51" s="497"/>
    </row>
    <row r="52" spans="1:6" s="376" customFormat="1" ht="15.75" customHeight="1">
      <c r="A52" s="498"/>
      <c r="B52" s="710" t="s">
        <v>239</v>
      </c>
      <c r="C52" s="710"/>
      <c r="D52" s="187">
        <v>23.497000000000003</v>
      </c>
      <c r="E52" s="187">
        <v>23.4966</v>
      </c>
      <c r="F52" s="497"/>
    </row>
    <row r="53" spans="1:8" s="3" customFormat="1" ht="18" customHeight="1">
      <c r="A53" s="483">
        <v>40</v>
      </c>
      <c r="B53" s="729" t="s">
        <v>48</v>
      </c>
      <c r="C53" s="730"/>
      <c r="D53" s="287">
        <v>117597.54825</v>
      </c>
      <c r="E53" s="287">
        <v>107872.64901999998</v>
      </c>
      <c r="F53" s="469">
        <v>92.56869207208362</v>
      </c>
      <c r="G53" s="537"/>
      <c r="H53" s="537"/>
    </row>
    <row r="54" spans="1:6" s="3" customFormat="1" ht="45" customHeight="1">
      <c r="A54" s="445" t="s">
        <v>68</v>
      </c>
      <c r="B54" s="732" t="s">
        <v>285</v>
      </c>
      <c r="C54" s="733"/>
      <c r="D54" s="174">
        <v>700</v>
      </c>
      <c r="E54" s="190">
        <v>696.81201</v>
      </c>
      <c r="F54" s="446">
        <v>99.54457285714285</v>
      </c>
    </row>
    <row r="55" spans="1:6" s="3" customFormat="1" ht="18.75" customHeight="1">
      <c r="A55" s="443" t="s">
        <v>49</v>
      </c>
      <c r="B55" s="601" t="s">
        <v>50</v>
      </c>
      <c r="C55" s="601"/>
      <c r="D55" s="538">
        <v>51051.21201</v>
      </c>
      <c r="E55" s="515">
        <v>49828.15485</v>
      </c>
      <c r="F55" s="539">
        <v>97.11921945143696</v>
      </c>
    </row>
    <row r="56" spans="1:6" s="62" customFormat="1" ht="18" customHeight="1">
      <c r="A56" s="445">
        <v>100102</v>
      </c>
      <c r="B56" s="643" t="s">
        <v>348</v>
      </c>
      <c r="C56" s="643"/>
      <c r="D56" s="174">
        <v>43967.09</v>
      </c>
      <c r="E56" s="174">
        <v>42963.63194</v>
      </c>
      <c r="F56" s="446">
        <v>97.71770644816384</v>
      </c>
    </row>
    <row r="57" spans="1:6" s="252" customFormat="1" ht="30.75" customHeight="1">
      <c r="A57" s="510"/>
      <c r="B57" s="656" t="s">
        <v>359</v>
      </c>
      <c r="C57" s="656"/>
      <c r="D57" s="173">
        <v>4422.965</v>
      </c>
      <c r="E57" s="301">
        <v>4416.1303100000005</v>
      </c>
      <c r="F57" s="447">
        <v>99.84547266369958</v>
      </c>
    </row>
    <row r="58" spans="1:6" s="62" customFormat="1" ht="15.75" customHeight="1">
      <c r="A58" s="445">
        <v>100203</v>
      </c>
      <c r="B58" s="643" t="s">
        <v>44</v>
      </c>
      <c r="C58" s="643"/>
      <c r="D58" s="174">
        <v>5267.728999999999</v>
      </c>
      <c r="E58" s="174">
        <v>5051.20395</v>
      </c>
      <c r="F58" s="446">
        <v>95.88959397873354</v>
      </c>
    </row>
    <row r="59" spans="1:6" s="62" customFormat="1" ht="30" customHeight="1">
      <c r="A59" s="445" t="s">
        <v>203</v>
      </c>
      <c r="B59" s="643" t="s">
        <v>18</v>
      </c>
      <c r="C59" s="643"/>
      <c r="D59" s="174">
        <v>1816.39301</v>
      </c>
      <c r="E59" s="174">
        <v>1813.31896</v>
      </c>
      <c r="F59" s="446">
        <v>99.83076074488967</v>
      </c>
    </row>
    <row r="60" spans="1:6" s="62" customFormat="1" ht="18" customHeight="1">
      <c r="A60" s="472"/>
      <c r="B60" s="718" t="s">
        <v>15</v>
      </c>
      <c r="C60" s="718"/>
      <c r="D60" s="174">
        <v>1154.39301</v>
      </c>
      <c r="E60" s="174">
        <v>1154.39301</v>
      </c>
      <c r="F60" s="446">
        <v>100</v>
      </c>
    </row>
    <row r="61" spans="1:6" s="62" customFormat="1" ht="16.5" customHeight="1">
      <c r="A61" s="473"/>
      <c r="B61" s="718" t="s">
        <v>16</v>
      </c>
      <c r="C61" s="718"/>
      <c r="D61" s="174">
        <v>320</v>
      </c>
      <c r="E61" s="174">
        <v>316.92595</v>
      </c>
      <c r="F61" s="446">
        <v>99.039359375</v>
      </c>
    </row>
    <row r="62" spans="1:6" s="62" customFormat="1" ht="15.75" customHeight="1">
      <c r="A62" s="474"/>
      <c r="B62" s="718" t="s">
        <v>17</v>
      </c>
      <c r="C62" s="718"/>
      <c r="D62" s="174">
        <v>342</v>
      </c>
      <c r="E62" s="174">
        <v>342</v>
      </c>
      <c r="F62" s="446">
        <v>100</v>
      </c>
    </row>
    <row r="63" spans="1:6" s="3" customFormat="1" ht="18" customHeight="1">
      <c r="A63" s="443" t="s">
        <v>196</v>
      </c>
      <c r="B63" s="640" t="s">
        <v>0</v>
      </c>
      <c r="C63" s="640"/>
      <c r="D63" s="177">
        <v>179.91524</v>
      </c>
      <c r="E63" s="177">
        <v>129.91524</v>
      </c>
      <c r="F63" s="526">
        <v>72.20913581306398</v>
      </c>
    </row>
    <row r="64" spans="1:6" s="294" customFormat="1" ht="30" customHeight="1">
      <c r="A64" s="723"/>
      <c r="B64" s="604" t="s">
        <v>361</v>
      </c>
      <c r="C64" s="604"/>
      <c r="D64" s="174">
        <v>50</v>
      </c>
      <c r="E64" s="174"/>
      <c r="F64" s="447"/>
    </row>
    <row r="65" spans="1:6" s="294" customFormat="1" ht="20.25" customHeight="1">
      <c r="A65" s="723"/>
      <c r="B65" s="604" t="s">
        <v>360</v>
      </c>
      <c r="C65" s="604"/>
      <c r="D65" s="174">
        <v>129.91524</v>
      </c>
      <c r="E65" s="174">
        <v>129.91524</v>
      </c>
      <c r="F65" s="447"/>
    </row>
    <row r="66" spans="1:6" s="3" customFormat="1" ht="34.5" customHeight="1">
      <c r="A66" s="443">
        <v>170703</v>
      </c>
      <c r="B66" s="640" t="s">
        <v>281</v>
      </c>
      <c r="C66" s="640"/>
      <c r="D66" s="177">
        <v>62255.935</v>
      </c>
      <c r="E66" s="528">
        <v>53807.301349999994</v>
      </c>
      <c r="F66" s="529">
        <v>86.42919161040629</v>
      </c>
    </row>
    <row r="67" spans="1:6" s="252" customFormat="1" ht="17.25" customHeight="1">
      <c r="A67" s="510"/>
      <c r="B67" s="656" t="s">
        <v>358</v>
      </c>
      <c r="C67" s="656"/>
      <c r="D67" s="173">
        <v>20989.035</v>
      </c>
      <c r="E67" s="301">
        <v>18072.73125</v>
      </c>
      <c r="F67" s="536">
        <v>86.10558441586285</v>
      </c>
    </row>
    <row r="68" spans="1:6" s="3" customFormat="1" ht="22.5" customHeight="1">
      <c r="A68" s="478" t="s">
        <v>99</v>
      </c>
      <c r="B68" s="725" t="s">
        <v>365</v>
      </c>
      <c r="C68" s="725"/>
      <c r="D68" s="508">
        <v>3410.4860000000003</v>
      </c>
      <c r="E68" s="508">
        <v>3410.4655700000003</v>
      </c>
      <c r="F68" s="509">
        <v>99.99940096514104</v>
      </c>
    </row>
    <row r="69" spans="1:6" s="10" customFormat="1" ht="15" customHeight="1">
      <c r="A69" s="724"/>
      <c r="B69" s="643" t="s">
        <v>349</v>
      </c>
      <c r="C69" s="658"/>
      <c r="D69" s="174">
        <v>2177.4</v>
      </c>
      <c r="E69" s="174">
        <v>2177.38</v>
      </c>
      <c r="F69" s="447"/>
    </row>
    <row r="70" spans="1:6" s="10" customFormat="1" ht="16.5" customHeight="1">
      <c r="A70" s="724"/>
      <c r="B70" s="718" t="s">
        <v>16</v>
      </c>
      <c r="C70" s="718"/>
      <c r="D70" s="174">
        <v>1216.286</v>
      </c>
      <c r="E70" s="174">
        <v>1216.286</v>
      </c>
      <c r="F70" s="447"/>
    </row>
    <row r="71" spans="1:6" s="10" customFormat="1" ht="15" customHeight="1">
      <c r="A71" s="724"/>
      <c r="B71" s="643" t="s">
        <v>1</v>
      </c>
      <c r="C71" s="658"/>
      <c r="D71" s="174">
        <v>16.8</v>
      </c>
      <c r="E71" s="174">
        <v>16.79957</v>
      </c>
      <c r="F71" s="447"/>
    </row>
    <row r="72" spans="1:6" ht="19.5" customHeight="1">
      <c r="A72" s="524" t="s">
        <v>56</v>
      </c>
      <c r="B72" s="728" t="s">
        <v>46</v>
      </c>
      <c r="C72" s="728"/>
      <c r="D72" s="177">
        <v>417.7</v>
      </c>
      <c r="E72" s="177">
        <v>295.66</v>
      </c>
      <c r="F72" s="469">
        <v>70.8</v>
      </c>
    </row>
    <row r="73" spans="1:6" s="4" customFormat="1" ht="18" customHeight="1">
      <c r="A73" s="36">
        <v>120201</v>
      </c>
      <c r="B73" s="604" t="s">
        <v>174</v>
      </c>
      <c r="C73" s="604"/>
      <c r="D73" s="190">
        <v>90</v>
      </c>
      <c r="E73" s="190">
        <v>90</v>
      </c>
      <c r="F73" s="446">
        <v>100</v>
      </c>
    </row>
    <row r="74" spans="1:6" s="4" customFormat="1" ht="18" customHeight="1">
      <c r="A74" s="36" t="s">
        <v>172</v>
      </c>
      <c r="B74" s="604" t="s">
        <v>277</v>
      </c>
      <c r="C74" s="604"/>
      <c r="D74" s="190">
        <v>200</v>
      </c>
      <c r="E74" s="190">
        <v>90.264</v>
      </c>
      <c r="F74" s="446">
        <v>45.132</v>
      </c>
    </row>
    <row r="75" spans="1:6" s="4" customFormat="1" ht="18" customHeight="1">
      <c r="A75" s="36">
        <v>250404</v>
      </c>
      <c r="B75" s="604" t="s">
        <v>55</v>
      </c>
      <c r="C75" s="604"/>
      <c r="D75" s="190">
        <v>77.2</v>
      </c>
      <c r="E75" s="190">
        <v>64.896</v>
      </c>
      <c r="F75" s="446">
        <v>84.0621761658031</v>
      </c>
    </row>
    <row r="76" spans="1:6" s="4" customFormat="1" ht="30.75" customHeight="1">
      <c r="A76" s="36" t="s">
        <v>4</v>
      </c>
      <c r="B76" s="604" t="s">
        <v>21</v>
      </c>
      <c r="C76" s="604"/>
      <c r="D76" s="190">
        <v>50.5</v>
      </c>
      <c r="E76" s="190">
        <v>50.5</v>
      </c>
      <c r="F76" s="446">
        <v>100</v>
      </c>
    </row>
    <row r="77" spans="1:6" ht="22.5" customHeight="1">
      <c r="A77" s="443" t="s">
        <v>57</v>
      </c>
      <c r="B77" s="717" t="s">
        <v>58</v>
      </c>
      <c r="C77" s="717"/>
      <c r="D77" s="177">
        <v>10235.89609</v>
      </c>
      <c r="E77" s="177">
        <v>9016.5278</v>
      </c>
      <c r="F77" s="469">
        <v>91.4</v>
      </c>
    </row>
    <row r="78" spans="1:6" ht="21.75" customHeight="1">
      <c r="A78" s="445" t="s">
        <v>34</v>
      </c>
      <c r="B78" s="643" t="s">
        <v>32</v>
      </c>
      <c r="C78" s="643"/>
      <c r="D78" s="174">
        <v>5276.98</v>
      </c>
      <c r="E78" s="174">
        <v>5005.27122</v>
      </c>
      <c r="F78" s="446">
        <v>94.85105533847012</v>
      </c>
    </row>
    <row r="79" spans="1:6" ht="28.5" customHeight="1">
      <c r="A79" s="445" t="s">
        <v>35</v>
      </c>
      <c r="B79" s="604" t="s">
        <v>90</v>
      </c>
      <c r="C79" s="604"/>
      <c r="D79" s="174">
        <v>4477.28</v>
      </c>
      <c r="E79" s="174">
        <v>3609.9756899999998</v>
      </c>
      <c r="F79" s="446">
        <v>80.62876768931136</v>
      </c>
    </row>
    <row r="80" spans="1:6" ht="16.5" customHeight="1">
      <c r="A80" s="445"/>
      <c r="B80" s="656" t="s">
        <v>286</v>
      </c>
      <c r="C80" s="656"/>
      <c r="D80" s="173">
        <v>711.35</v>
      </c>
      <c r="E80" s="173">
        <v>379.35</v>
      </c>
      <c r="F80" s="446"/>
    </row>
    <row r="81" spans="1:6" ht="29.25" customHeight="1">
      <c r="A81" s="445" t="s">
        <v>89</v>
      </c>
      <c r="B81" s="604" t="s">
        <v>132</v>
      </c>
      <c r="C81" s="604"/>
      <c r="D81" s="174">
        <v>312.11</v>
      </c>
      <c r="E81" s="174">
        <v>261.7548</v>
      </c>
      <c r="F81" s="446">
        <v>83.86620101887155</v>
      </c>
    </row>
    <row r="82" spans="1:6" ht="15.75" customHeight="1">
      <c r="A82" s="445"/>
      <c r="B82" s="656" t="s">
        <v>286</v>
      </c>
      <c r="C82" s="656"/>
      <c r="D82" s="173">
        <v>92.15</v>
      </c>
      <c r="E82" s="173">
        <v>42.15</v>
      </c>
      <c r="F82" s="446"/>
    </row>
    <row r="83" spans="1:6" ht="31.5" customHeight="1">
      <c r="A83" s="445" t="s">
        <v>242</v>
      </c>
      <c r="B83" s="604" t="s">
        <v>19</v>
      </c>
      <c r="C83" s="604"/>
      <c r="D83" s="174">
        <v>150</v>
      </c>
      <c r="E83" s="174">
        <v>120</v>
      </c>
      <c r="F83" s="446">
        <v>80</v>
      </c>
    </row>
    <row r="84" spans="1:6" ht="15" customHeight="1">
      <c r="A84" s="445"/>
      <c r="B84" s="656" t="s">
        <v>286</v>
      </c>
      <c r="C84" s="656"/>
      <c r="D84" s="173">
        <v>30</v>
      </c>
      <c r="E84" s="174"/>
      <c r="F84" s="446"/>
    </row>
    <row r="85" spans="1:6" ht="20.25" customHeight="1">
      <c r="A85" s="445" t="s">
        <v>178</v>
      </c>
      <c r="B85" s="604" t="s">
        <v>287</v>
      </c>
      <c r="C85" s="604"/>
      <c r="D85" s="174">
        <v>12.32609</v>
      </c>
      <c r="E85" s="174">
        <v>12.32609</v>
      </c>
      <c r="F85" s="446">
        <v>100</v>
      </c>
    </row>
    <row r="86" spans="1:6" ht="15" customHeight="1">
      <c r="A86" s="445" t="s">
        <v>180</v>
      </c>
      <c r="B86" s="604" t="s">
        <v>181</v>
      </c>
      <c r="C86" s="604"/>
      <c r="D86" s="174">
        <v>7.2</v>
      </c>
      <c r="E86" s="174">
        <v>7.2</v>
      </c>
      <c r="F86" s="446">
        <v>100</v>
      </c>
    </row>
    <row r="87" spans="1:6" ht="21.75" customHeight="1">
      <c r="A87" s="443" t="s">
        <v>59</v>
      </c>
      <c r="B87" s="728" t="s">
        <v>60</v>
      </c>
      <c r="C87" s="728"/>
      <c r="D87" s="177">
        <v>306.09781000000004</v>
      </c>
      <c r="E87" s="177">
        <v>290.07409</v>
      </c>
      <c r="F87" s="469">
        <v>94.8</v>
      </c>
    </row>
    <row r="88" spans="1:6" ht="19.5" customHeight="1">
      <c r="A88" s="445" t="s">
        <v>79</v>
      </c>
      <c r="B88" s="604" t="s">
        <v>118</v>
      </c>
      <c r="C88" s="604"/>
      <c r="D88" s="174">
        <v>179.523</v>
      </c>
      <c r="E88" s="174">
        <v>163.49928</v>
      </c>
      <c r="F88" s="446">
        <v>91.0742801757992</v>
      </c>
    </row>
    <row r="89" spans="1:6" ht="25.5" customHeight="1">
      <c r="A89" s="445" t="s">
        <v>190</v>
      </c>
      <c r="B89" s="604" t="s">
        <v>5</v>
      </c>
      <c r="C89" s="604"/>
      <c r="D89" s="174">
        <v>126.57481</v>
      </c>
      <c r="E89" s="174">
        <v>126.57481</v>
      </c>
      <c r="F89" s="446">
        <v>100</v>
      </c>
    </row>
    <row r="90" spans="1:6" ht="21" customHeight="1">
      <c r="A90" s="443" t="s">
        <v>61</v>
      </c>
      <c r="B90" s="728" t="s">
        <v>62</v>
      </c>
      <c r="C90" s="728"/>
      <c r="D90" s="177">
        <v>1743</v>
      </c>
      <c r="E90" s="177">
        <v>1606.3294500000002</v>
      </c>
      <c r="F90" s="444">
        <v>92.15888984509468</v>
      </c>
    </row>
    <row r="91" spans="1:6" ht="18.75" customHeight="1">
      <c r="A91" s="445" t="s">
        <v>100</v>
      </c>
      <c r="B91" s="604" t="s">
        <v>22</v>
      </c>
      <c r="C91" s="604"/>
      <c r="D91" s="512">
        <v>59</v>
      </c>
      <c r="E91" s="512">
        <v>59</v>
      </c>
      <c r="F91" s="446">
        <v>100</v>
      </c>
    </row>
    <row r="92" spans="1:6" ht="16.5" customHeight="1">
      <c r="A92" s="445" t="s">
        <v>106</v>
      </c>
      <c r="B92" s="604" t="s">
        <v>103</v>
      </c>
      <c r="C92" s="604"/>
      <c r="D92" s="512">
        <v>1182</v>
      </c>
      <c r="E92" s="512">
        <v>1045.3294500000002</v>
      </c>
      <c r="F92" s="446">
        <v>88.43734771573605</v>
      </c>
    </row>
    <row r="93" spans="1:6" ht="28.5" customHeight="1">
      <c r="A93" s="445" t="s">
        <v>196</v>
      </c>
      <c r="B93" s="604" t="s">
        <v>283</v>
      </c>
      <c r="C93" s="604"/>
      <c r="D93" s="174">
        <v>502</v>
      </c>
      <c r="E93" s="174">
        <v>502</v>
      </c>
      <c r="F93" s="446">
        <v>100</v>
      </c>
    </row>
    <row r="94" spans="1:6" s="163" customFormat="1" ht="20.25" customHeight="1">
      <c r="A94" s="443" t="s">
        <v>63</v>
      </c>
      <c r="B94" s="729" t="s">
        <v>186</v>
      </c>
      <c r="C94" s="730"/>
      <c r="D94" s="177">
        <v>13459.002999999999</v>
      </c>
      <c r="E94" s="177">
        <v>13454.21078</v>
      </c>
      <c r="F94" s="469">
        <v>99.96447998062202</v>
      </c>
    </row>
    <row r="95" spans="1:6" ht="16.5" customHeight="1">
      <c r="A95" s="445" t="s">
        <v>130</v>
      </c>
      <c r="B95" s="604" t="s">
        <v>135</v>
      </c>
      <c r="C95" s="604"/>
      <c r="D95" s="512">
        <v>6204.923</v>
      </c>
      <c r="E95" s="512">
        <v>6203.526</v>
      </c>
      <c r="F95" s="446">
        <v>99.97748561908021</v>
      </c>
    </row>
    <row r="96" spans="1:6" ht="16.5" customHeight="1">
      <c r="A96" s="445" t="s">
        <v>119</v>
      </c>
      <c r="B96" s="604" t="s">
        <v>131</v>
      </c>
      <c r="C96" s="604"/>
      <c r="D96" s="512">
        <v>3310.165</v>
      </c>
      <c r="E96" s="512">
        <v>3306.8661599999996</v>
      </c>
      <c r="F96" s="446">
        <v>99.90034212796037</v>
      </c>
    </row>
    <row r="97" spans="1:6" ht="16.5" customHeight="1">
      <c r="A97" s="445" t="s">
        <v>37</v>
      </c>
      <c r="B97" s="604" t="s">
        <v>197</v>
      </c>
      <c r="C97" s="604"/>
      <c r="D97" s="512">
        <v>1249.588</v>
      </c>
      <c r="E97" s="512">
        <v>1249.5284399999998</v>
      </c>
      <c r="F97" s="446">
        <v>99.9952336290041</v>
      </c>
    </row>
    <row r="98" spans="1:6" ht="16.5" customHeight="1">
      <c r="A98" s="445" t="s">
        <v>138</v>
      </c>
      <c r="B98" s="604" t="s">
        <v>350</v>
      </c>
      <c r="C98" s="604"/>
      <c r="D98" s="512">
        <v>1347.643</v>
      </c>
      <c r="E98" s="512">
        <v>1347.6424399999999</v>
      </c>
      <c r="F98" s="446">
        <v>99.99995844596825</v>
      </c>
    </row>
    <row r="99" spans="1:6" ht="16.5" customHeight="1">
      <c r="A99" s="445" t="s">
        <v>86</v>
      </c>
      <c r="B99" s="643" t="s">
        <v>87</v>
      </c>
      <c r="C99" s="643"/>
      <c r="D99" s="512">
        <v>1346.684</v>
      </c>
      <c r="E99" s="512">
        <v>1346.66085</v>
      </c>
      <c r="F99" s="446">
        <v>99.99828096272029</v>
      </c>
    </row>
    <row r="100" spans="1:6" s="163" customFormat="1" ht="15.75" customHeight="1">
      <c r="A100" s="443" t="s">
        <v>207</v>
      </c>
      <c r="B100" s="728" t="s">
        <v>24</v>
      </c>
      <c r="C100" s="728"/>
      <c r="D100" s="177">
        <v>395.73897999999997</v>
      </c>
      <c r="E100" s="177">
        <v>376.11602000000005</v>
      </c>
      <c r="F100" s="469">
        <v>95.04143867758492</v>
      </c>
    </row>
    <row r="101" spans="1:6" ht="16.5" customHeight="1">
      <c r="A101" s="445" t="s">
        <v>116</v>
      </c>
      <c r="B101" s="604" t="s">
        <v>278</v>
      </c>
      <c r="C101" s="604"/>
      <c r="D101" s="174">
        <v>337.2</v>
      </c>
      <c r="E101" s="174">
        <v>335.42004000000003</v>
      </c>
      <c r="F101" s="446">
        <v>99.47213523131674</v>
      </c>
    </row>
    <row r="102" spans="1:6" ht="16.5" customHeight="1">
      <c r="A102" s="445" t="s">
        <v>40</v>
      </c>
      <c r="B102" s="604" t="s">
        <v>291</v>
      </c>
      <c r="C102" s="604"/>
      <c r="D102" s="174">
        <v>54.33898</v>
      </c>
      <c r="E102" s="174">
        <v>36.495979999999996</v>
      </c>
      <c r="F102" s="446">
        <v>67.16353527430952</v>
      </c>
    </row>
    <row r="103" spans="1:6" ht="30" customHeight="1">
      <c r="A103" s="445" t="s">
        <v>205</v>
      </c>
      <c r="B103" s="604" t="s">
        <v>282</v>
      </c>
      <c r="C103" s="604"/>
      <c r="D103" s="174">
        <v>4.2</v>
      </c>
      <c r="E103" s="174">
        <v>4.2</v>
      </c>
      <c r="F103" s="446">
        <v>100</v>
      </c>
    </row>
    <row r="104" spans="1:6" s="163" customFormat="1" ht="47.25" customHeight="1">
      <c r="A104" s="443" t="s">
        <v>73</v>
      </c>
      <c r="B104" s="726" t="s">
        <v>352</v>
      </c>
      <c r="C104" s="726"/>
      <c r="D104" s="177">
        <v>1150</v>
      </c>
      <c r="E104" s="177">
        <v>795.37628</v>
      </c>
      <c r="F104" s="469">
        <v>69.2</v>
      </c>
    </row>
    <row r="105" spans="1:6" s="163" customFormat="1" ht="32.25" customHeight="1">
      <c r="A105" s="443" t="s">
        <v>75</v>
      </c>
      <c r="B105" s="726" t="s">
        <v>284</v>
      </c>
      <c r="C105" s="726"/>
      <c r="D105" s="177">
        <v>1059.5896</v>
      </c>
      <c r="E105" s="177">
        <v>965.5596</v>
      </c>
      <c r="F105" s="469">
        <v>91.12580946434356</v>
      </c>
    </row>
    <row r="106" spans="1:6" s="229" customFormat="1" ht="30" customHeight="1">
      <c r="A106" s="443" t="s">
        <v>82</v>
      </c>
      <c r="B106" s="742" t="s">
        <v>25</v>
      </c>
      <c r="C106" s="742"/>
      <c r="D106" s="177">
        <v>299</v>
      </c>
      <c r="E106" s="177">
        <v>299</v>
      </c>
      <c r="F106" s="469">
        <v>100</v>
      </c>
    </row>
    <row r="107" spans="1:6" ht="66" customHeight="1">
      <c r="A107" s="503">
        <v>250344</v>
      </c>
      <c r="B107" s="607" t="s">
        <v>362</v>
      </c>
      <c r="C107" s="577"/>
      <c r="D107" s="174">
        <v>100</v>
      </c>
      <c r="E107" s="174">
        <v>100</v>
      </c>
      <c r="F107" s="446"/>
    </row>
    <row r="108" spans="1:6" ht="62.25" customHeight="1">
      <c r="A108" s="503">
        <v>250380</v>
      </c>
      <c r="B108" s="607" t="s">
        <v>290</v>
      </c>
      <c r="C108" s="577"/>
      <c r="D108" s="174">
        <v>199</v>
      </c>
      <c r="E108" s="174">
        <v>199</v>
      </c>
      <c r="F108" s="446"/>
    </row>
    <row r="109" spans="1:6" ht="18" customHeight="1">
      <c r="A109" s="463">
        <v>250404</v>
      </c>
      <c r="B109" s="727" t="s">
        <v>292</v>
      </c>
      <c r="C109" s="727" t="s">
        <v>47</v>
      </c>
      <c r="D109" s="515">
        <v>530.7739799999999</v>
      </c>
      <c r="E109" s="515">
        <v>526.02883</v>
      </c>
      <c r="F109" s="469">
        <v>99.1059942312922</v>
      </c>
    </row>
    <row r="110" spans="1:6" s="163" customFormat="1" ht="16.5" customHeight="1">
      <c r="A110" s="463">
        <v>250380</v>
      </c>
      <c r="B110" s="737" t="s">
        <v>293</v>
      </c>
      <c r="C110" s="738"/>
      <c r="D110" s="177">
        <v>99</v>
      </c>
      <c r="E110" s="177">
        <v>99</v>
      </c>
      <c r="F110" s="469">
        <v>100</v>
      </c>
    </row>
    <row r="111" spans="1:6" ht="17.25" customHeight="1">
      <c r="A111" s="735"/>
      <c r="B111" s="712" t="s">
        <v>363</v>
      </c>
      <c r="C111" s="712"/>
      <c r="D111" s="174">
        <v>65</v>
      </c>
      <c r="E111" s="190">
        <v>65</v>
      </c>
      <c r="F111" s="513"/>
    </row>
    <row r="112" spans="1:6" ht="17.25" customHeight="1" thickBot="1">
      <c r="A112" s="736"/>
      <c r="B112" s="739" t="s">
        <v>364</v>
      </c>
      <c r="C112" s="739"/>
      <c r="D112" s="174">
        <v>34</v>
      </c>
      <c r="E112" s="511">
        <v>34</v>
      </c>
      <c r="F112" s="527"/>
    </row>
    <row r="113" spans="1:6" s="390" customFormat="1" ht="18" customHeight="1" thickBot="1">
      <c r="A113" s="533"/>
      <c r="B113" s="734" t="s">
        <v>288</v>
      </c>
      <c r="C113" s="734"/>
      <c r="D113" s="534">
        <v>176360.43451000002</v>
      </c>
      <c r="E113" s="534">
        <v>161567.58107</v>
      </c>
      <c r="F113" s="535">
        <v>91.61214731575112</v>
      </c>
    </row>
    <row r="114" spans="1:6" s="10" customFormat="1" ht="18" customHeight="1" thickBot="1">
      <c r="A114" s="530"/>
      <c r="B114" s="740" t="s">
        <v>289</v>
      </c>
      <c r="C114" s="741"/>
      <c r="D114" s="531">
        <v>26945.5</v>
      </c>
      <c r="E114" s="531">
        <v>23607.173570000003</v>
      </c>
      <c r="F114" s="532">
        <v>87.61082024827894</v>
      </c>
    </row>
    <row r="115" spans="4:6" ht="12.75">
      <c r="D115" s="517"/>
      <c r="E115" s="518"/>
      <c r="F115" s="517"/>
    </row>
    <row r="116" spans="4:6" ht="12.75">
      <c r="D116" s="517"/>
      <c r="E116" s="517"/>
      <c r="F116" s="517"/>
    </row>
    <row r="117" spans="5:6" ht="12.75">
      <c r="E117" s="517"/>
      <c r="F117" s="517"/>
    </row>
  </sheetData>
  <sheetProtection/>
  <mergeCells count="121">
    <mergeCell ref="B57:C57"/>
    <mergeCell ref="B67:C67"/>
    <mergeCell ref="B39:C39"/>
    <mergeCell ref="B40:C40"/>
    <mergeCell ref="B47:C47"/>
    <mergeCell ref="B48:C48"/>
    <mergeCell ref="B43:C43"/>
    <mergeCell ref="B72:C72"/>
    <mergeCell ref="B55:C55"/>
    <mergeCell ref="B58:C58"/>
    <mergeCell ref="B59:C59"/>
    <mergeCell ref="B69:C69"/>
    <mergeCell ref="B38:C38"/>
    <mergeCell ref="B20:C20"/>
    <mergeCell ref="B21:C21"/>
    <mergeCell ref="B22:C22"/>
    <mergeCell ref="B24:C24"/>
    <mergeCell ref="B29:C29"/>
    <mergeCell ref="B34:C34"/>
    <mergeCell ref="B35:C35"/>
    <mergeCell ref="B30:C30"/>
    <mergeCell ref="B36:C36"/>
    <mergeCell ref="B73:C73"/>
    <mergeCell ref="B60:C60"/>
    <mergeCell ref="B63:C63"/>
    <mergeCell ref="B31:C31"/>
    <mergeCell ref="B32:C32"/>
    <mergeCell ref="B56:C56"/>
    <mergeCell ref="B45:C45"/>
    <mergeCell ref="B53:C53"/>
    <mergeCell ref="B44:C44"/>
    <mergeCell ref="B33:C33"/>
    <mergeCell ref="B114:C114"/>
    <mergeCell ref="B83:C83"/>
    <mergeCell ref="B86:C86"/>
    <mergeCell ref="B88:C88"/>
    <mergeCell ref="B107:C107"/>
    <mergeCell ref="B102:C102"/>
    <mergeCell ref="B104:C104"/>
    <mergeCell ref="B106:C106"/>
    <mergeCell ref="B108:C108"/>
    <mergeCell ref="B90:C90"/>
    <mergeCell ref="B76:C76"/>
    <mergeCell ref="B93:C93"/>
    <mergeCell ref="B113:C113"/>
    <mergeCell ref="A111:A112"/>
    <mergeCell ref="B110:C110"/>
    <mergeCell ref="B111:C111"/>
    <mergeCell ref="B112:C112"/>
    <mergeCell ref="B95:C95"/>
    <mergeCell ref="B78:C78"/>
    <mergeCell ref="B92:C92"/>
    <mergeCell ref="B37:C37"/>
    <mergeCell ref="B75:C75"/>
    <mergeCell ref="B54:C54"/>
    <mergeCell ref="B103:C103"/>
    <mergeCell ref="B84:C84"/>
    <mergeCell ref="B80:C80"/>
    <mergeCell ref="B82:C82"/>
    <mergeCell ref="B89:C89"/>
    <mergeCell ref="B87:C87"/>
    <mergeCell ref="B85:C85"/>
    <mergeCell ref="B105:C105"/>
    <mergeCell ref="B109:C109"/>
    <mergeCell ref="B100:C100"/>
    <mergeCell ref="B91:C91"/>
    <mergeCell ref="B98:C98"/>
    <mergeCell ref="B94:C94"/>
    <mergeCell ref="B96:C96"/>
    <mergeCell ref="B97:C97"/>
    <mergeCell ref="B99:C99"/>
    <mergeCell ref="B101:C101"/>
    <mergeCell ref="A3:A4"/>
    <mergeCell ref="B3:C3"/>
    <mergeCell ref="A64:A65"/>
    <mergeCell ref="A69:A71"/>
    <mergeCell ref="B68:C68"/>
    <mergeCell ref="B71:C71"/>
    <mergeCell ref="B70:C70"/>
    <mergeCell ref="B17:C17"/>
    <mergeCell ref="B18:C18"/>
    <mergeCell ref="B19:C19"/>
    <mergeCell ref="B13:C13"/>
    <mergeCell ref="B11:C11"/>
    <mergeCell ref="B10:C10"/>
    <mergeCell ref="B14:C14"/>
    <mergeCell ref="E3:E4"/>
    <mergeCell ref="D3:D4"/>
    <mergeCell ref="B8:C8"/>
    <mergeCell ref="B5:C5"/>
    <mergeCell ref="B6:C6"/>
    <mergeCell ref="B51:C51"/>
    <mergeCell ref="B27:C27"/>
    <mergeCell ref="B74:C74"/>
    <mergeCell ref="B77:C77"/>
    <mergeCell ref="B7:C7"/>
    <mergeCell ref="B62:C62"/>
    <mergeCell ref="B61:C61"/>
    <mergeCell ref="B66:C66"/>
    <mergeCell ref="B65:C65"/>
    <mergeCell ref="B12:C12"/>
    <mergeCell ref="B9:C9"/>
    <mergeCell ref="B26:C26"/>
    <mergeCell ref="B79:C79"/>
    <mergeCell ref="B81:C81"/>
    <mergeCell ref="B16:C16"/>
    <mergeCell ref="B52:C52"/>
    <mergeCell ref="B46:C46"/>
    <mergeCell ref="B41:C41"/>
    <mergeCell ref="B42:C42"/>
    <mergeCell ref="B50:C50"/>
    <mergeCell ref="B49:C49"/>
    <mergeCell ref="B15:C15"/>
    <mergeCell ref="B64:C64"/>
    <mergeCell ref="A1:F1"/>
    <mergeCell ref="E2:F2"/>
    <mergeCell ref="B28:C28"/>
    <mergeCell ref="B23:C23"/>
    <mergeCell ref="B25:C25"/>
    <mergeCell ref="F3:F4"/>
    <mergeCell ref="B4:C4"/>
  </mergeCells>
  <printOptions/>
  <pageMargins left="0.65" right="0.21" top="0.25" bottom="0.26" header="0.25" footer="0.2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Ardelyan_A</cp:lastModifiedBy>
  <cp:lastPrinted>2016-02-15T09:22:02Z</cp:lastPrinted>
  <dcterms:created xsi:type="dcterms:W3CDTF">1996-10-08T23:32:33Z</dcterms:created>
  <dcterms:modified xsi:type="dcterms:W3CDTF">2016-02-15T09:28:16Z</dcterms:modified>
  <cp:category/>
  <cp:version/>
  <cp:contentType/>
  <cp:contentStatus/>
</cp:coreProperties>
</file>